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avethechildren1-my.sharepoint.com/personal/victor_penaloza_savethechildren_org/Documents/Gerencia Cadena de Suministros/3. Contratos/2026/1. Of. Pais (Bogota)/6. CONSULTORIA EDUCACION CHOCO/"/>
    </mc:Choice>
  </mc:AlternateContent>
  <xr:revisionPtr revIDLastSave="11" documentId="8_{F8B1807A-6FCD-4A7C-84DA-7B565BBFEBFC}" xr6:coauthVersionLast="47" xr6:coauthVersionMax="47" xr10:uidLastSave="{4A449DA2-6611-43DA-BCF6-6D28D810C407}"/>
  <bookViews>
    <workbookView xWindow="28680" yWindow="-120" windowWidth="29040" windowHeight="15720" tabRatio="500" xr2:uid="{00000000-000D-0000-FFFF-FFFF00000000}"/>
  </bookViews>
  <sheets>
    <sheet name="Instrucciones" sheetId="1" r:id="rId1"/>
    <sheet name="Supuestos" sheetId="2" r:id="rId2"/>
    <sheet name="1_Honorarios" sheetId="3" r:id="rId3"/>
    <sheet name="2_Presupuesto" sheetId="4" r:id="rId4"/>
    <sheet name="3_Resume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5" l="1"/>
  <c r="B27" i="5"/>
  <c r="B26" i="5"/>
  <c r="C12" i="5"/>
  <c r="H56" i="4"/>
  <c r="G56" i="4"/>
  <c r="H55" i="4"/>
  <c r="G55" i="4"/>
  <c r="H54" i="4"/>
  <c r="G54" i="4"/>
  <c r="H53" i="4"/>
  <c r="G53" i="4"/>
  <c r="G57" i="4" s="1"/>
  <c r="B9" i="5" s="1"/>
  <c r="H49" i="4"/>
  <c r="G49" i="4"/>
  <c r="H48" i="4"/>
  <c r="G48" i="4"/>
  <c r="G47" i="4"/>
  <c r="D47" i="4"/>
  <c r="H47" i="4" s="1"/>
  <c r="G46" i="4"/>
  <c r="D46" i="4"/>
  <c r="H46" i="4" s="1"/>
  <c r="H45" i="4"/>
  <c r="G45" i="4"/>
  <c r="G50" i="4" s="1"/>
  <c r="B8" i="5" s="1"/>
  <c r="D45" i="4"/>
  <c r="H41" i="4"/>
  <c r="G41" i="4"/>
  <c r="H40" i="4"/>
  <c r="G40" i="4"/>
  <c r="H39" i="4"/>
  <c r="G39" i="4"/>
  <c r="H38" i="4"/>
  <c r="G38" i="4"/>
  <c r="H37" i="4"/>
  <c r="G37" i="4"/>
  <c r="H36" i="4"/>
  <c r="G36" i="4"/>
  <c r="G42" i="4" s="1"/>
  <c r="B7" i="5" s="1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G33" i="4" s="1"/>
  <c r="B6" i="5" s="1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D14" i="4"/>
  <c r="G13" i="4"/>
  <c r="D13" i="4"/>
  <c r="H13" i="4" s="1"/>
  <c r="G12" i="4"/>
  <c r="D12" i="4"/>
  <c r="H12" i="4" s="1"/>
  <c r="G11" i="4"/>
  <c r="G22" i="4" s="1"/>
  <c r="B5" i="5" s="1"/>
  <c r="D11" i="4"/>
  <c r="H11" i="4" s="1"/>
  <c r="B32" i="5" s="1"/>
  <c r="G5" i="4"/>
  <c r="J15" i="3"/>
  <c r="I15" i="3"/>
  <c r="H15" i="3"/>
  <c r="G15" i="3"/>
  <c r="F15" i="3"/>
  <c r="K15" i="3" s="1"/>
  <c r="J12" i="3"/>
  <c r="I12" i="3"/>
  <c r="H12" i="3"/>
  <c r="G12" i="3"/>
  <c r="F12" i="3"/>
  <c r="M11" i="3"/>
  <c r="K11" i="3"/>
  <c r="L11" i="3" s="1"/>
  <c r="M10" i="3"/>
  <c r="K10" i="3"/>
  <c r="L10" i="3" s="1"/>
  <c r="M9" i="3"/>
  <c r="K9" i="3"/>
  <c r="K12" i="3" s="1"/>
  <c r="M8" i="3"/>
  <c r="K8" i="3"/>
  <c r="B30" i="5" s="1"/>
  <c r="M7" i="3"/>
  <c r="K7" i="3"/>
  <c r="L7" i="3" s="1"/>
  <c r="M6" i="3"/>
  <c r="K6" i="3"/>
  <c r="L6" i="3" s="1"/>
  <c r="M5" i="3"/>
  <c r="K5" i="3"/>
  <c r="L5" i="3" s="1"/>
  <c r="B18" i="2"/>
  <c r="B28" i="5" l="1"/>
  <c r="B29" i="5"/>
  <c r="L9" i="3"/>
  <c r="L8" i="3"/>
  <c r="L12" i="3" s="1"/>
  <c r="G7" i="4" s="1"/>
  <c r="G8" i="4" s="1"/>
  <c r="B4" i="5" l="1"/>
  <c r="B10" i="5" s="1"/>
  <c r="G59" i="4"/>
  <c r="C8" i="5" l="1"/>
  <c r="B22" i="5"/>
  <c r="B21" i="5"/>
  <c r="C7" i="5"/>
  <c r="C6" i="5"/>
  <c r="B33" i="5"/>
  <c r="C4" i="5"/>
  <c r="C5" i="5"/>
  <c r="B12" i="5"/>
  <c r="B13" i="5" s="1"/>
  <c r="C9" i="5"/>
  <c r="B17" i="5" l="1"/>
  <c r="B18" i="5" s="1"/>
  <c r="C10" i="5"/>
</calcChain>
</file>

<file path=xl/sharedStrings.xml><?xml version="1.0" encoding="utf-8"?>
<sst xmlns="http://schemas.openxmlformats.org/spreadsheetml/2006/main" count="295" uniqueCount="256">
  <si>
    <t>Formato de Propuesta Económica – Consultoría de Evaluación de Necesidades Educativas (Chocó)</t>
  </si>
  <si>
    <t>Save the Children Colombia (SCC) – Formato único para todos los proponentes. Moneda de cotización: pesos colombianos (COP).</t>
  </si>
  <si>
    <t>Cómo diligenciar</t>
  </si>
  <si>
    <t>1</t>
  </si>
  <si>
    <t>Diligencie únicamente las celdas con fondo amarillo y texto azul. Las celdas con fórmulas (negro) o vínculos entre hojas (verde) no deben modificarse.</t>
  </si>
  <si>
    <t>2</t>
  </si>
  <si>
    <t>Hoja "Supuestos": complete los datos del proponente (A). La sección B contiene los parámetros de referencia definidos por SCC, comunes a todos los proponentes; no los modifique.</t>
  </si>
  <si>
    <t>3</t>
  </si>
  <si>
    <t>Hoja "1_Honorarios": indique roles, responsabilidades, tarifa diaria y días de dedicación por producto para cada integrante. Los perfiles 1 y 2 son obligatorios; el 3 (analista) es opcional.</t>
  </si>
  <si>
    <t>4</t>
  </si>
  <si>
    <t>Hoja "2_Presupuesto": diligencie cantidad ofertada y costo unitario por concepto. Si su cantidad difiere de la cantidad de referencia SCC, o si agrega líneas "Otro", explique el supuesto en la columna "Supuestos / justificación".</t>
  </si>
  <si>
    <t>5</t>
  </si>
  <si>
    <t>Hoja "3_Resumen": se calcula automáticamente (valor total, impuestos, forma de pago y controles). Verifique que todos los controles muestren "OK" antes de presentar la oferta.</t>
  </si>
  <si>
    <t>6</t>
  </si>
  <si>
    <t>Hoja "Comparativo": uso interno de SCC para comparar ofertas bajo una misma estructura y base (valor antes de impuestos).</t>
  </si>
  <si>
    <t>Reglas de comparabilidad</t>
  </si>
  <si>
    <t>a</t>
  </si>
  <si>
    <t>Todas las ofertas usan la misma estructura de categorías: A Honorarios, B Recolección y procesamiento, C Desplazamientos y logística, D Materiales y recursos técnicos, E Validación y socialización, F Otros costos.</t>
  </si>
  <si>
    <t>b</t>
  </si>
  <si>
    <t>La comparación económica se hace sobre el valor TOTAL ANTES DE IMPUESTOS, para neutralizar diferencias de régimen tributario (IVA) entre personas naturales y jurídicas. Los impuestos se discriminan por separado.</t>
  </si>
  <si>
    <t>c</t>
  </si>
  <si>
    <t>Las tarifas diarias deben incluir todos los costos del integrante (prestaciones, seguridad social, utilidad cuando aplique). El valor ofertado es integral: no se reconocen valores adicionales salvo modificación contractual aprobada por escrito por SCC.</t>
  </si>
  <si>
    <t>d</t>
  </si>
  <si>
    <t>Forma de pago: 50 % anticipo (contrato formalizado, pólizas si aplican y plan de trabajo aprobado) y 50 % contra entrega y aprobación de la totalidad de productos. Pago a 30 días calendario de la radicación completa.</t>
  </si>
  <si>
    <t>e</t>
  </si>
  <si>
    <t>Persona natural: debe presentar el equipo mínimo completo. Persona jurídica: debe cumplir objeto social y experiencia exigidos en los Términos de Referencia.</t>
  </si>
  <si>
    <t>Convenciones de color</t>
  </si>
  <si>
    <t>Amarillo/azul</t>
  </si>
  <si>
    <t>Celda a diligenciar por el proponente.</t>
  </si>
  <si>
    <t>Negro</t>
  </si>
  <si>
    <t>Fórmula (no editar).</t>
  </si>
  <si>
    <t>Verde</t>
  </si>
  <si>
    <t>Vínculo a otra hoja (no editar).</t>
  </si>
  <si>
    <t>Gris cursiva</t>
  </si>
  <si>
    <t>Fila de EJEMPLO con valores ilustrativos; no se suma en ningún total. Puede ignorarse al diligenciar.</t>
  </si>
  <si>
    <t>Supuestos y datos generales</t>
  </si>
  <si>
    <t>Sección A: diligenciar por el proponente. Sección B: parámetros de referencia definidos por SCC (comunes a todos).</t>
  </si>
  <si>
    <t>A. Datos del proponente</t>
  </si>
  <si>
    <t>Valor</t>
  </si>
  <si>
    <t>Nota</t>
  </si>
  <si>
    <t>Razón social / nombre del proponente</t>
  </si>
  <si>
    <t>NIT / C.C.</t>
  </si>
  <si>
    <t>Tipo de proponente</t>
  </si>
  <si>
    <t>Persona jurídica</t>
  </si>
  <si>
    <t>Lista: persona jurídica o persona natural</t>
  </si>
  <si>
    <t>Régimen tributario / tratamiento del IVA</t>
  </si>
  <si>
    <t>Responsable de IVA</t>
  </si>
  <si>
    <t>Lista. Se usa para calcular el IVA en 3_Resumen.</t>
  </si>
  <si>
    <t>Tarifa de IVA aplicable</t>
  </si>
  <si>
    <t>Solo se aplica si es responsable de IVA. Verificar con la normativa vigente / posible exención del proyecto financiador.</t>
  </si>
  <si>
    <t>Moneda de cotización</t>
  </si>
  <si>
    <t>COP</t>
  </si>
  <si>
    <t>Fija: pesos colombianos.</t>
  </si>
  <si>
    <t>Plazo de ejecución ofertado (meses)</t>
  </si>
  <si>
    <t>Debe ser coherente con el cronograma del protocolo y el plan de trabajo.</t>
  </si>
  <si>
    <t>Fecha de la oferta</t>
  </si>
  <si>
    <t>B. Parámetros de referencia definidos por SCC</t>
  </si>
  <si>
    <t>Evaluaciones de referencia – Istmina</t>
  </si>
  <si>
    <t>Según TdR (referencia inicial).</t>
  </si>
  <si>
    <t>Evaluaciones de referencia – Tadó</t>
  </si>
  <si>
    <t>Evaluaciones de referencia – Unión Panamericana</t>
  </si>
  <si>
    <t>Evaluaciones de referencia – Quibdó</t>
  </si>
  <si>
    <t>POR DEFINIR por SCC (se determina con la información disponible y criterios de priorización). Mientras esté vacío, no hay cantidad de referencia para Quibdó.</t>
  </si>
  <si>
    <t>Total evaluaciones de referencia</t>
  </si>
  <si>
    <t>Calculado.</t>
  </si>
  <si>
    <t>Talleres de validación municipales (referencia)</t>
  </si>
  <si>
    <t>Un taller por municipio priorizado. SCC puede ajustar.</t>
  </si>
  <si>
    <t>Sesiones de validación con SCC / mecanismos de coordinación</t>
  </si>
  <si>
    <t>SCC puede ajustar.</t>
  </si>
  <si>
    <t>Plazo máximo de ejecución (meses)</t>
  </si>
  <si>
    <t>POR DEFINIR por SCC.</t>
  </si>
  <si>
    <t>Días hábiles por mes (para % de dedicación)</t>
  </si>
  <si>
    <t>Supuesto para calcular dedicación estimada en 1_Honorarios.</t>
  </si>
  <si>
    <t>% de anticipo</t>
  </si>
  <si>
    <t>Según TdR: 50 % anticipo / 50 % contra entrega de productos.</t>
  </si>
  <si>
    <t>Puntaje máximo del criterio económico (sobre 100)</t>
  </si>
  <si>
    <t>PROPUESTA – SCC debe confirmar según los criterios de evaluación de los TdR.</t>
  </si>
  <si>
    <t>1. Honorarios del equipo consultor</t>
  </si>
  <si>
    <t>Tarifa diaria en COP, todo incluido. Días de dedicación por producto esperado. Filas 6–8: perfiles mínimos; 9–11: roles adicionales (opcional).</t>
  </si>
  <si>
    <t>#</t>
  </si>
  <si>
    <t>Rol</t>
  </si>
  <si>
    <t>Perfil mínimo (TdR)</t>
  </si>
  <si>
    <t>Responsabilidades</t>
  </si>
  <si>
    <t>Tarifa diaria (COP)</t>
  </si>
  <si>
    <t>P1 Protocolo (días)</t>
  </si>
  <si>
    <t>P2 Análisis fuentes secundarias (días)</t>
  </si>
  <si>
    <t>P3 Sistematización fuentes primarias (días)</t>
  </si>
  <si>
    <t>P4 Informe final (días)</t>
  </si>
  <si>
    <t>P5 Informe ejecutivo ES/EN + PPT (días)</t>
  </si>
  <si>
    <t>Total días</t>
  </si>
  <si>
    <t>Subtotal (COP)</t>
  </si>
  <si>
    <t>Dedicación estimada (% del plazo)</t>
  </si>
  <si>
    <t>Observaciones</t>
  </si>
  <si>
    <t>Ej.</t>
  </si>
  <si>
    <t>EJEMPLO – Profesional de campo</t>
  </si>
  <si>
    <t>Profesional social, 3 años de experiencia</t>
  </si>
  <si>
    <t>Aplicación de instrumentos en IE de Istmina</t>
  </si>
  <si>
    <t>Fila ilustrativa; no se suma</t>
  </si>
  <si>
    <t>Coordinador(a) / Especialista en Educación en Emergencias (líder)</t>
  </si>
  <si>
    <t>Profesional en ciencias sociales/educación o afín con posgrado; ≥7 años generales y ≥4 específicos en EeE o evaluación educativa; INEE, SIMAT, DANE; coordinación interinstitucional.</t>
  </si>
  <si>
    <t>Ingeniero(a) civil o arquitecto(a)</t>
  </si>
  <si>
    <t>Matrícula profesional vigente (COPNIA/CPNAA); ≥5 años incl. evaluación de infraestructura educativa/post-desastre y costeo de obras. Deseable NSR-10.</t>
  </si>
  <si>
    <t>Analista de información (opcional)</t>
  </si>
  <si>
    <t>Consolidación y armonización de bases de múltiples fuentes, análisis de brechas, mapas y matrices.</t>
  </si>
  <si>
    <t>Otro rol (especificar)</t>
  </si>
  <si>
    <t>TOTAL HONORARIOS</t>
  </si>
  <si>
    <t>Honorarios por producto (COP)</t>
  </si>
  <si>
    <t>P1 Protocolo</t>
  </si>
  <si>
    <t>P2 Análisis fuentes secundarias</t>
  </si>
  <si>
    <t>P3 Sistematización fuentes primarias</t>
  </si>
  <si>
    <t>P4 Informe final</t>
  </si>
  <si>
    <t>P5 Informe ejecutivo ES/EN + PPT</t>
  </si>
  <si>
    <t>Costo de honorarios asignado a cada producto</t>
  </si>
  <si>
    <t>2. Presupuesto detallado</t>
  </si>
  <si>
    <t>Cantidad ofertada × costo unitario (COP). Justifique en la columna I cualquier cantidad distinta a la de referencia SCC y toda línea "Otro".</t>
  </si>
  <si>
    <t>Cód.</t>
  </si>
  <si>
    <t>Concepto</t>
  </si>
  <si>
    <t>Unidad</t>
  </si>
  <si>
    <t>Cantidad de referencia SCC</t>
  </si>
  <si>
    <t>Cantidad ofertada</t>
  </si>
  <si>
    <t>Costo unitario (COP)</t>
  </si>
  <si>
    <t>Alerta</t>
  </si>
  <si>
    <t>Supuestos / justificación</t>
  </si>
  <si>
    <t>EJEMPLO – Alojamiento en Quibdó</t>
  </si>
  <si>
    <t>noche-persona</t>
  </si>
  <si>
    <t>A</t>
  </si>
  <si>
    <t>HONORARIOS DEL EQUIPO CONSULTOR</t>
  </si>
  <si>
    <t>A1</t>
  </si>
  <si>
    <t>Honorarios del equipo (detalle en hoja 1_Honorarios)</t>
  </si>
  <si>
    <t>global</t>
  </si>
  <si>
    <t>Calculado desde 1_Honorarios</t>
  </si>
  <si>
    <t>Subtotal A</t>
  </si>
  <si>
    <t>B</t>
  </si>
  <si>
    <t>RECOLECCIÓN Y PROCESAMIENTO DE INFORMACIÓN</t>
  </si>
  <si>
    <t>B1</t>
  </si>
  <si>
    <t>Levantamiento en IE – Istmina (personal de apoyo, instrumentos, incentivos)</t>
  </si>
  <si>
    <t>evaluación</t>
  </si>
  <si>
    <t>B2</t>
  </si>
  <si>
    <t>Levantamiento en IE – Tadó</t>
  </si>
  <si>
    <t>B3</t>
  </si>
  <si>
    <t>Levantamiento en IE – Unión Panamericana</t>
  </si>
  <si>
    <t>B4</t>
  </si>
  <si>
    <t>Levantamiento en IE – Quibdó</t>
  </si>
  <si>
    <t>B5</t>
  </si>
  <si>
    <t>Entrevistas a actores clave (SED Chocó, alcaldías, MEN, mecanismos humanitarios)</t>
  </si>
  <si>
    <t>entrevista</t>
  </si>
  <si>
    <t>B6</t>
  </si>
  <si>
    <t>Grupos focales (docentes, familias, NNA)</t>
  </si>
  <si>
    <t>grupo</t>
  </si>
  <si>
    <t>B7</t>
  </si>
  <si>
    <t>Transcripción y procesamiento de información cualitativa</t>
  </si>
  <si>
    <t>B8</t>
  </si>
  <si>
    <t>Sistematización y análisis de información cuantitativa</t>
  </si>
  <si>
    <t>B9</t>
  </si>
  <si>
    <t>Estudios o ensayos técnicos especializados de infraestructura (si aplica)</t>
  </si>
  <si>
    <t>B10</t>
  </si>
  <si>
    <t>Otro (especificar y justificar)</t>
  </si>
  <si>
    <t>B11</t>
  </si>
  <si>
    <t>Subtotal B</t>
  </si>
  <si>
    <t>C</t>
  </si>
  <si>
    <t>DESPLAZAMIENTOS Y LOGÍSTICA DE CAMPO</t>
  </si>
  <si>
    <t>C1</t>
  </si>
  <si>
    <t>Tiquetes aéreos / terrestres hacia y desde Chocó</t>
  </si>
  <si>
    <t>tiquete</t>
  </si>
  <si>
    <t>C2</t>
  </si>
  <si>
    <t>Transporte local entre Quibdó, Istmina, Tadó y Unión Panamericana (terrestre/fluvial)</t>
  </si>
  <si>
    <t>día</t>
  </si>
  <si>
    <t>C3</t>
  </si>
  <si>
    <t>Alojamiento</t>
  </si>
  <si>
    <t>C4</t>
  </si>
  <si>
    <t>Alimentación y viáticos</t>
  </si>
  <si>
    <t>día-persona</t>
  </si>
  <si>
    <t>C5</t>
  </si>
  <si>
    <t>Transporte de materiales y equipos</t>
  </si>
  <si>
    <t>C6</t>
  </si>
  <si>
    <t>Seguros, seguridad y apoyo logístico en territorio</t>
  </si>
  <si>
    <t>C7</t>
  </si>
  <si>
    <t>C8</t>
  </si>
  <si>
    <t>Subtotal C</t>
  </si>
  <si>
    <t>D</t>
  </si>
  <si>
    <t>MATERIALES, HERRAMIENTAS Y RECURSOS TÉCNICOS</t>
  </si>
  <si>
    <t>D1</t>
  </si>
  <si>
    <t>Licencias de software / plataformas de recolección y análisis</t>
  </si>
  <si>
    <t>licencia-mes</t>
  </si>
  <si>
    <t>D2</t>
  </si>
  <si>
    <t>Equipos de campo (tabletas, GPS, cámara) – alquiler o depreciación</t>
  </si>
  <si>
    <t>equipo-mes</t>
  </si>
  <si>
    <t>D3</t>
  </si>
  <si>
    <t>Comunicaciones y conectividad</t>
  </si>
  <si>
    <t>mes</t>
  </si>
  <si>
    <t>D4</t>
  </si>
  <si>
    <t>Materiales de campo, impresión y papelería</t>
  </si>
  <si>
    <t>D5</t>
  </si>
  <si>
    <t>Diseño y diagramación de productos</t>
  </si>
  <si>
    <t>D6</t>
  </si>
  <si>
    <t>Subtotal D</t>
  </si>
  <si>
    <t>E</t>
  </si>
  <si>
    <t>VALIDACIÓN Y SOCIALIZACIÓN DE RESULTADOS</t>
  </si>
  <si>
    <t>E1</t>
  </si>
  <si>
    <t>Talleres de validación con SED Chocó, autoridades municipales e IE</t>
  </si>
  <si>
    <t>taller</t>
  </si>
  <si>
    <t>E2</t>
  </si>
  <si>
    <t>Logística de talleres (local, refrigerios, transporte de participantes)</t>
  </si>
  <si>
    <t>E3</t>
  </si>
  <si>
    <t>Sesión de validación y presentación con SCC y mecanismos de coordinación</t>
  </si>
  <si>
    <t>sesión</t>
  </si>
  <si>
    <t>E4</t>
  </si>
  <si>
    <t>Traducción español–inglés del informe ejecutivo</t>
  </si>
  <si>
    <t>E5</t>
  </si>
  <si>
    <t>Subtotal E</t>
  </si>
  <si>
    <t>F</t>
  </si>
  <si>
    <t>OTROS COSTOS ASOCIADOS A LA EJECUCIÓN</t>
  </si>
  <si>
    <t>F1</t>
  </si>
  <si>
    <t>Pólizas / garantías contractuales (cuando apliquen)</t>
  </si>
  <si>
    <t>F2</t>
  </si>
  <si>
    <t>Gastos administrativos e indirectos</t>
  </si>
  <si>
    <t>F3</t>
  </si>
  <si>
    <t>Imprevistos (si aplica; justificar)</t>
  </si>
  <si>
    <t>F4</t>
  </si>
  <si>
    <t>Otros costos directos o indirectos (especificar y justificar)</t>
  </si>
  <si>
    <t>Subtotal F</t>
  </si>
  <si>
    <t>TOTAL ANTES DE IMPUESTOS (A+B+C+D+E+F)</t>
  </si>
  <si>
    <t>3. Resumen de la propuesta económica</t>
  </si>
  <si>
    <t>Se calcula automáticamente. No modificar, salvo la celda amarilla de otros impuestos.</t>
  </si>
  <si>
    <t>Valor (COP)</t>
  </si>
  <si>
    <t>% sobre subtotal</t>
  </si>
  <si>
    <t>A. Honorarios del equipo consultor</t>
  </si>
  <si>
    <t>B. Recolección y procesamiento de información</t>
  </si>
  <si>
    <t>C. Desplazamientos y logística de campo</t>
  </si>
  <si>
    <t>D. Materiales, herramientas y recursos técnicos</t>
  </si>
  <si>
    <t>E. Validación y socialización de resultados</t>
  </si>
  <si>
    <t>F. Otros costos asociados a la ejecución</t>
  </si>
  <si>
    <t>SUBTOTAL ANTES DE IMPUESTOS (base de comparación)</t>
  </si>
  <si>
    <t>Otros impuestos, tasas y contribuciones aplicables (discriminar en observaciones)</t>
  </si>
  <si>
    <t>IVA</t>
  </si>
  <si>
    <t>VALOR TOTAL OFERTADO (COP)</t>
  </si>
  <si>
    <t>Forma de pago</t>
  </si>
  <si>
    <t>Pago</t>
  </si>
  <si>
    <t>Condición</t>
  </si>
  <si>
    <t>Primer pago – anticipo</t>
  </si>
  <si>
    <t>Contrato formalizado, pólizas (si aplican) y plan de trabajo aprobado.</t>
  </si>
  <si>
    <t>Segundo pago – saldo</t>
  </si>
  <si>
    <t>Totalidad de productos entregados y aprobados por la supervisión.</t>
  </si>
  <si>
    <t>Indicadores</t>
  </si>
  <si>
    <t>% honorarios sobre subtotal</t>
  </si>
  <si>
    <t>% gastos administrativos e indirectos (F2) sobre costos sin F2</t>
  </si>
  <si>
    <t>Controles previos a la presentación</t>
  </si>
  <si>
    <t>Control</t>
  </si>
  <si>
    <t>Estado</t>
  </si>
  <si>
    <t>Moneda de cotización es COP</t>
  </si>
  <si>
    <t>Datos del proponente completos (Supuestos A)</t>
  </si>
  <si>
    <t>Coordinador(a) con tarifa y días de dedicación</t>
  </si>
  <si>
    <t>Ingeniero(a) civil / arquitecto(a) con tarifa y días de dedicación</t>
  </si>
  <si>
    <t>Plazo ofertado no supera el máximo SCC</t>
  </si>
  <si>
    <t>Cantidades distintas a la referencia SCC con justificación</t>
  </si>
  <si>
    <t>Presupuesto total mayor que 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</si>
</sst>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;\(#,##0\);\-"/>
    <numFmt numFmtId="166" formatCode="0.0"/>
    <numFmt numFmtId="167" formatCode="#,##0.##"/>
  </numFmts>
  <fonts count="10" x14ac:knownFonts="1">
    <font>
      <sz val="11"/>
      <color theme="1"/>
      <name val="Calibri"/>
      <family val="2"/>
      <charset val="1"/>
    </font>
    <font>
      <b/>
      <sz val="14"/>
      <color rgb="FF1F3864"/>
      <name val="Arial"/>
      <family val="2"/>
    </font>
    <font>
      <i/>
      <sz val="9"/>
      <color rgb="FF595959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i/>
      <sz val="10"/>
      <color rgb="FF7F7F7F"/>
      <name val="Arial"/>
      <family val="2"/>
    </font>
    <font>
      <sz val="10"/>
      <color rgb="FF00800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D9E1F2"/>
        <bgColor rgb="FFE2EFDA"/>
      </patternFill>
    </fill>
    <fill>
      <patternFill patternType="solid">
        <fgColor rgb="FFFF0000"/>
        <bgColor rgb="FF33333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 wrapText="1"/>
    </xf>
    <xf numFmtId="1" fontId="5" fillId="0" borderId="1" xfId="0" applyNumberFormat="1" applyFont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/>
    </xf>
    <xf numFmtId="1" fontId="7" fillId="3" borderId="1" xfId="0" applyNumberFormat="1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vertical="top" wrapText="1"/>
    </xf>
    <xf numFmtId="165" fontId="6" fillId="2" borderId="1" xfId="0" applyNumberFormat="1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vertical="top" wrapText="1"/>
    </xf>
    <xf numFmtId="166" fontId="5" fillId="0" borderId="1" xfId="0" applyNumberFormat="1" applyFont="1" applyBorder="1" applyAlignment="1">
      <alignment vertical="top" wrapText="1"/>
    </xf>
    <xf numFmtId="165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166" fontId="4" fillId="4" borderId="1" xfId="0" applyNumberFormat="1" applyFont="1" applyFill="1" applyBorder="1" applyAlignment="1">
      <alignment vertical="top" wrapText="1"/>
    </xf>
    <xf numFmtId="165" fontId="4" fillId="4" borderId="1" xfId="0" applyNumberFormat="1" applyFont="1" applyFill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165" fontId="8" fillId="0" borderId="1" xfId="0" applyNumberFormat="1" applyFont="1" applyBorder="1" applyAlignment="1">
      <alignment vertical="top" wrapText="1"/>
    </xf>
    <xf numFmtId="1" fontId="8" fillId="0" borderId="1" xfId="0" applyNumberFormat="1" applyFont="1" applyBorder="1" applyAlignment="1">
      <alignment vertical="top" wrapText="1"/>
    </xf>
    <xf numFmtId="167" fontId="6" fillId="2" borderId="1" xfId="0" applyNumberFormat="1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vertical="top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7073901</xdr:colOff>
      <xdr:row>1</xdr:row>
      <xdr:rowOff>26763</xdr:rowOff>
    </xdr:from>
    <xdr:to>
      <xdr:col>1</xdr:col>
      <xdr:colOff>8322946</xdr:colOff>
      <xdr:row>2</xdr:row>
      <xdr:rowOff>170180</xdr:rowOff>
    </xdr:to>
    <xdr:pic>
      <xdr:nvPicPr>
        <xdr:cNvPr id="2" name="Imagen 1" descr="Forma&#10;&#10;El contenido generado por IA puede ser incorrecto.">
          <a:extLst>
            <a:ext uri="{FF2B5EF4-FFF2-40B4-BE49-F238E27FC236}">
              <a16:creationId xmlns:a16="http://schemas.microsoft.com/office/drawing/2014/main" id="{7358A747-48D8-CBDB-74EC-0EBCD3CEE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8326" y="255363"/>
          <a:ext cx="1249045" cy="3243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4962525</xdr:colOff>
      <xdr:row>0</xdr:row>
      <xdr:rowOff>76200</xdr:rowOff>
    </xdr:from>
    <xdr:to>
      <xdr:col>2</xdr:col>
      <xdr:colOff>6211570</xdr:colOff>
      <xdr:row>1</xdr:row>
      <xdr:rowOff>168817</xdr:rowOff>
    </xdr:to>
    <xdr:pic>
      <xdr:nvPicPr>
        <xdr:cNvPr id="2" name="Imagen 1" descr="Forma&#10;&#10;El contenido generado por IA puede ser incorrecto.">
          <a:extLst>
            <a:ext uri="{FF2B5EF4-FFF2-40B4-BE49-F238E27FC236}">
              <a16:creationId xmlns:a16="http://schemas.microsoft.com/office/drawing/2014/main" id="{7519068C-CF88-4FB0-8090-54E62AD2F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0825" y="76200"/>
          <a:ext cx="1249045" cy="321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1"/>
  <sheetViews>
    <sheetView showGridLines="0" tabSelected="1" zoomScaleNormal="100" workbookViewId="0">
      <selection activeCell="E8" sqref="E8"/>
    </sheetView>
  </sheetViews>
  <sheetFormatPr baseColWidth="10" defaultColWidth="8.6328125" defaultRowHeight="14.5" x14ac:dyDescent="0.35"/>
  <cols>
    <col min="1" max="1" width="16" customWidth="1"/>
    <col min="2" max="2" width="120" customWidth="1"/>
  </cols>
  <sheetData>
    <row r="1" spans="1:2" ht="18" x14ac:dyDescent="0.4">
      <c r="A1" s="30" t="s">
        <v>0</v>
      </c>
    </row>
    <row r="2" spans="1:2" x14ac:dyDescent="0.35">
      <c r="A2" s="2" t="s">
        <v>1</v>
      </c>
    </row>
    <row r="4" spans="1:2" ht="15" customHeight="1" x14ac:dyDescent="0.35">
      <c r="A4" s="33" t="s">
        <v>2</v>
      </c>
      <c r="B4" s="33"/>
    </row>
    <row r="5" spans="1:2" ht="42" customHeight="1" x14ac:dyDescent="0.35">
      <c r="A5" s="3" t="s">
        <v>3</v>
      </c>
      <c r="B5" s="4" t="s">
        <v>4</v>
      </c>
    </row>
    <row r="6" spans="1:2" ht="42" customHeight="1" x14ac:dyDescent="0.35">
      <c r="A6" s="3" t="s">
        <v>5</v>
      </c>
      <c r="B6" s="4" t="s">
        <v>6</v>
      </c>
    </row>
    <row r="7" spans="1:2" ht="42" customHeight="1" x14ac:dyDescent="0.35">
      <c r="A7" s="3" t="s">
        <v>7</v>
      </c>
      <c r="B7" s="4" t="s">
        <v>8</v>
      </c>
    </row>
    <row r="8" spans="1:2" ht="42" customHeight="1" x14ac:dyDescent="0.35">
      <c r="A8" s="3" t="s">
        <v>9</v>
      </c>
      <c r="B8" s="4" t="s">
        <v>10</v>
      </c>
    </row>
    <row r="9" spans="1:2" ht="42" customHeight="1" x14ac:dyDescent="0.35">
      <c r="A9" s="3" t="s">
        <v>11</v>
      </c>
      <c r="B9" s="4" t="s">
        <v>12</v>
      </c>
    </row>
    <row r="10" spans="1:2" ht="42" customHeight="1" x14ac:dyDescent="0.35">
      <c r="A10" s="3" t="s">
        <v>13</v>
      </c>
      <c r="B10" s="4" t="s">
        <v>14</v>
      </c>
    </row>
    <row r="11" spans="1:2" ht="15" customHeight="1" x14ac:dyDescent="0.35">
      <c r="A11" s="33" t="s">
        <v>15</v>
      </c>
      <c r="B11" s="33"/>
    </row>
    <row r="12" spans="1:2" ht="42" customHeight="1" x14ac:dyDescent="0.35">
      <c r="A12" s="3" t="s">
        <v>16</v>
      </c>
      <c r="B12" s="4" t="s">
        <v>17</v>
      </c>
    </row>
    <row r="13" spans="1:2" ht="42" customHeight="1" x14ac:dyDescent="0.35">
      <c r="A13" s="3" t="s">
        <v>18</v>
      </c>
      <c r="B13" s="4" t="s">
        <v>19</v>
      </c>
    </row>
    <row r="14" spans="1:2" ht="42" customHeight="1" x14ac:dyDescent="0.35">
      <c r="A14" s="3" t="s">
        <v>20</v>
      </c>
      <c r="B14" s="4" t="s">
        <v>21</v>
      </c>
    </row>
    <row r="15" spans="1:2" ht="42" customHeight="1" x14ac:dyDescent="0.35">
      <c r="A15" s="3" t="s">
        <v>22</v>
      </c>
      <c r="B15" s="4" t="s">
        <v>23</v>
      </c>
    </row>
    <row r="16" spans="1:2" ht="42" customHeight="1" x14ac:dyDescent="0.35">
      <c r="A16" s="3" t="s">
        <v>24</v>
      </c>
      <c r="B16" s="4" t="s">
        <v>25</v>
      </c>
    </row>
    <row r="17" spans="1:2" ht="15" customHeight="1" x14ac:dyDescent="0.35">
      <c r="A17" s="33" t="s">
        <v>26</v>
      </c>
      <c r="B17" s="33"/>
    </row>
    <row r="18" spans="1:2" ht="42" customHeight="1" x14ac:dyDescent="0.35">
      <c r="A18" s="3" t="s">
        <v>27</v>
      </c>
      <c r="B18" s="4" t="s">
        <v>28</v>
      </c>
    </row>
    <row r="19" spans="1:2" ht="42" customHeight="1" x14ac:dyDescent="0.35">
      <c r="A19" s="3" t="s">
        <v>29</v>
      </c>
      <c r="B19" s="4" t="s">
        <v>30</v>
      </c>
    </row>
    <row r="20" spans="1:2" ht="42" customHeight="1" x14ac:dyDescent="0.35">
      <c r="A20" s="3" t="s">
        <v>31</v>
      </c>
      <c r="B20" s="4" t="s">
        <v>32</v>
      </c>
    </row>
    <row r="21" spans="1:2" ht="42" customHeight="1" x14ac:dyDescent="0.35">
      <c r="A21" s="3" t="s">
        <v>33</v>
      </c>
      <c r="B21" s="4" t="s">
        <v>34</v>
      </c>
    </row>
  </sheetData>
  <sheetProtection algorithmName="SHA-512" hashValue="ObtNUkPwvzRfB9BNNfnUJOqyn3aOtyKcbxwaYFW0JRdsZm19HLgUSREHVDc4jp4xZabz5TwXKcF7vzqGM/hqUQ==" saltValue="7YSBpDeUV1jq+BVoCcISYw==" spinCount="100000" sheet="1" objects="1" scenarios="1"/>
  <mergeCells count="3">
    <mergeCell ref="A4:B4"/>
    <mergeCell ref="A11:B11"/>
    <mergeCell ref="A17:B17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4"/>
  <sheetViews>
    <sheetView showGridLines="0" zoomScaleNormal="100" workbookViewId="0">
      <selection activeCell="H6" sqref="H6"/>
    </sheetView>
  </sheetViews>
  <sheetFormatPr baseColWidth="10" defaultColWidth="8.6328125" defaultRowHeight="14.5" x14ac:dyDescent="0.35"/>
  <cols>
    <col min="1" max="1" width="52" customWidth="1"/>
    <col min="2" max="2" width="26" customWidth="1"/>
    <col min="3" max="3" width="90" customWidth="1"/>
  </cols>
  <sheetData>
    <row r="1" spans="1:3" ht="18" x14ac:dyDescent="0.4">
      <c r="A1" s="1" t="s">
        <v>35</v>
      </c>
    </row>
    <row r="2" spans="1:3" x14ac:dyDescent="0.35">
      <c r="A2" s="2" t="s">
        <v>36</v>
      </c>
    </row>
    <row r="3" spans="1:3" x14ac:dyDescent="0.35">
      <c r="A3" s="31" t="s">
        <v>37</v>
      </c>
      <c r="B3" s="31" t="s">
        <v>38</v>
      </c>
      <c r="C3" s="31" t="s">
        <v>39</v>
      </c>
    </row>
    <row r="4" spans="1:3" ht="27.75" customHeight="1" x14ac:dyDescent="0.35">
      <c r="A4" s="3" t="s">
        <v>40</v>
      </c>
      <c r="B4" s="5"/>
      <c r="C4" s="6"/>
    </row>
    <row r="5" spans="1:3" ht="27.75" customHeight="1" x14ac:dyDescent="0.35">
      <c r="A5" s="3" t="s">
        <v>41</v>
      </c>
      <c r="B5" s="5"/>
      <c r="C5" s="6"/>
    </row>
    <row r="6" spans="1:3" ht="27.75" customHeight="1" x14ac:dyDescent="0.35">
      <c r="A6" s="3" t="s">
        <v>42</v>
      </c>
      <c r="B6" s="5" t="s">
        <v>43</v>
      </c>
      <c r="C6" s="6" t="s">
        <v>44</v>
      </c>
    </row>
    <row r="7" spans="1:3" ht="27.75" customHeight="1" x14ac:dyDescent="0.35">
      <c r="A7" s="3" t="s">
        <v>45</v>
      </c>
      <c r="B7" s="5" t="s">
        <v>46</v>
      </c>
      <c r="C7" s="6" t="s">
        <v>47</v>
      </c>
    </row>
    <row r="8" spans="1:3" ht="27.75" customHeight="1" x14ac:dyDescent="0.35">
      <c r="A8" s="3" t="s">
        <v>48</v>
      </c>
      <c r="B8" s="7">
        <v>0.19</v>
      </c>
      <c r="C8" s="6" t="s">
        <v>49</v>
      </c>
    </row>
    <row r="9" spans="1:3" ht="27.75" customHeight="1" x14ac:dyDescent="0.35">
      <c r="A9" s="3" t="s">
        <v>50</v>
      </c>
      <c r="B9" s="4" t="s">
        <v>51</v>
      </c>
      <c r="C9" s="6" t="s">
        <v>52</v>
      </c>
    </row>
    <row r="10" spans="1:3" ht="27.75" customHeight="1" x14ac:dyDescent="0.35">
      <c r="A10" s="3" t="s">
        <v>53</v>
      </c>
      <c r="B10" s="5"/>
      <c r="C10" s="6" t="s">
        <v>54</v>
      </c>
    </row>
    <row r="11" spans="1:3" ht="27.75" customHeight="1" x14ac:dyDescent="0.35">
      <c r="A11" s="3" t="s">
        <v>55</v>
      </c>
      <c r="B11" s="5"/>
      <c r="C11" s="6"/>
    </row>
    <row r="12" spans="1:3" ht="27.75" customHeight="1" x14ac:dyDescent="0.35"/>
    <row r="13" spans="1:3" ht="27.75" customHeight="1" x14ac:dyDescent="0.35">
      <c r="A13" s="31" t="s">
        <v>56</v>
      </c>
      <c r="B13" s="31" t="s">
        <v>38</v>
      </c>
      <c r="C13" s="31" t="s">
        <v>39</v>
      </c>
    </row>
    <row r="14" spans="1:3" ht="27.75" customHeight="1" x14ac:dyDescent="0.35">
      <c r="A14" s="3" t="s">
        <v>57</v>
      </c>
      <c r="B14" s="8">
        <v>10</v>
      </c>
      <c r="C14" s="6" t="s">
        <v>58</v>
      </c>
    </row>
    <row r="15" spans="1:3" ht="27.75" customHeight="1" x14ac:dyDescent="0.35">
      <c r="A15" s="3" t="s">
        <v>59</v>
      </c>
      <c r="B15" s="8">
        <v>6</v>
      </c>
      <c r="C15" s="6" t="s">
        <v>58</v>
      </c>
    </row>
    <row r="16" spans="1:3" ht="27.75" customHeight="1" x14ac:dyDescent="0.35">
      <c r="A16" s="3" t="s">
        <v>60</v>
      </c>
      <c r="B16" s="8">
        <v>4</v>
      </c>
      <c r="C16" s="6" t="s">
        <v>58</v>
      </c>
    </row>
    <row r="17" spans="1:3" ht="27.75" customHeight="1" x14ac:dyDescent="0.35">
      <c r="A17" s="3" t="s">
        <v>61</v>
      </c>
      <c r="B17" s="8"/>
      <c r="C17" s="6" t="s">
        <v>62</v>
      </c>
    </row>
    <row r="18" spans="1:3" ht="27.75" customHeight="1" x14ac:dyDescent="0.35">
      <c r="A18" s="3" t="s">
        <v>63</v>
      </c>
      <c r="B18" s="9">
        <f>SUM(B14:B17)</f>
        <v>20</v>
      </c>
      <c r="C18" s="6" t="s">
        <v>64</v>
      </c>
    </row>
    <row r="19" spans="1:3" ht="27.75" customHeight="1" x14ac:dyDescent="0.35">
      <c r="A19" s="3" t="s">
        <v>65</v>
      </c>
      <c r="B19" s="8">
        <v>4</v>
      </c>
      <c r="C19" s="6" t="s">
        <v>66</v>
      </c>
    </row>
    <row r="20" spans="1:3" ht="27.75" customHeight="1" x14ac:dyDescent="0.35">
      <c r="A20" s="3" t="s">
        <v>67</v>
      </c>
      <c r="B20" s="8">
        <v>1</v>
      </c>
      <c r="C20" s="6" t="s">
        <v>68</v>
      </c>
    </row>
    <row r="21" spans="1:3" ht="27.75" customHeight="1" x14ac:dyDescent="0.35">
      <c r="A21" s="3" t="s">
        <v>69</v>
      </c>
      <c r="B21" s="8"/>
      <c r="C21" s="6" t="s">
        <v>70</v>
      </c>
    </row>
    <row r="22" spans="1:3" ht="27.75" customHeight="1" x14ac:dyDescent="0.35">
      <c r="A22" s="3" t="s">
        <v>71</v>
      </c>
      <c r="B22" s="7">
        <v>22</v>
      </c>
      <c r="C22" s="6" t="s">
        <v>72</v>
      </c>
    </row>
    <row r="23" spans="1:3" ht="27.75" customHeight="1" x14ac:dyDescent="0.35">
      <c r="A23" s="3" t="s">
        <v>73</v>
      </c>
      <c r="B23" s="7">
        <v>0.5</v>
      </c>
      <c r="C23" s="6" t="s">
        <v>74</v>
      </c>
    </row>
    <row r="24" spans="1:3" ht="27.75" customHeight="1" x14ac:dyDescent="0.35">
      <c r="A24" s="3" t="s">
        <v>75</v>
      </c>
      <c r="B24" s="8">
        <v>20</v>
      </c>
      <c r="C24" s="6" t="s">
        <v>76</v>
      </c>
    </row>
  </sheetData>
  <dataValidations count="2">
    <dataValidation type="list" sqref="B6" xr:uid="{00000000-0002-0000-0100-000000000000}">
      <formula1>"Persona jurídica,Persona natural"</formula1>
      <formula2>0</formula2>
    </dataValidation>
    <dataValidation type="list" sqref="B7" xr:uid="{00000000-0002-0000-0100-000001000000}">
      <formula1>"Responsable de IVA,No responsable de IVA,Exento por proyecto financiador"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3" sqref="O3"/>
    </sheetView>
  </sheetViews>
  <sheetFormatPr baseColWidth="10" defaultColWidth="8.6328125" defaultRowHeight="14.5" x14ac:dyDescent="0.35"/>
  <cols>
    <col min="1" max="1" width="5" customWidth="1"/>
    <col min="2" max="2" width="34" customWidth="1"/>
    <col min="3" max="3" width="42" customWidth="1"/>
    <col min="4" max="4" width="38" customWidth="1"/>
    <col min="5" max="5" width="16" customWidth="1"/>
    <col min="6" max="10" width="13" customWidth="1"/>
    <col min="11" max="11" width="11" customWidth="1"/>
    <col min="12" max="12" width="16" customWidth="1"/>
    <col min="13" max="13" width="14" customWidth="1"/>
    <col min="14" max="14" width="28" customWidth="1"/>
  </cols>
  <sheetData>
    <row r="1" spans="1:14" ht="18" x14ac:dyDescent="0.4">
      <c r="A1" s="30" t="s">
        <v>77</v>
      </c>
    </row>
    <row r="2" spans="1:14" x14ac:dyDescent="0.35">
      <c r="A2" s="2" t="s">
        <v>78</v>
      </c>
    </row>
    <row r="4" spans="1:14" ht="63.5" customHeight="1" x14ac:dyDescent="0.35">
      <c r="A4" s="32" t="s">
        <v>79</v>
      </c>
      <c r="B4" s="32" t="s">
        <v>80</v>
      </c>
      <c r="C4" s="32" t="s">
        <v>81</v>
      </c>
      <c r="D4" s="32" t="s">
        <v>82</v>
      </c>
      <c r="E4" s="32" t="s">
        <v>83</v>
      </c>
      <c r="F4" s="32" t="s">
        <v>84</v>
      </c>
      <c r="G4" s="32" t="s">
        <v>85</v>
      </c>
      <c r="H4" s="32" t="s">
        <v>86</v>
      </c>
      <c r="I4" s="32" t="s">
        <v>87</v>
      </c>
      <c r="J4" s="32" t="s">
        <v>88</v>
      </c>
      <c r="K4" s="32" t="s">
        <v>89</v>
      </c>
      <c r="L4" s="32" t="s">
        <v>90</v>
      </c>
      <c r="M4" s="32" t="s">
        <v>91</v>
      </c>
      <c r="N4" s="32" t="s">
        <v>92</v>
      </c>
    </row>
    <row r="5" spans="1:14" x14ac:dyDescent="0.35">
      <c r="A5" s="10" t="s">
        <v>93</v>
      </c>
      <c r="B5" s="10" t="s">
        <v>94</v>
      </c>
      <c r="C5" s="10" t="s">
        <v>95</v>
      </c>
      <c r="D5" s="10" t="s">
        <v>96</v>
      </c>
      <c r="E5" s="11">
        <v>250000</v>
      </c>
      <c r="F5" s="10">
        <v>0</v>
      </c>
      <c r="G5" s="10">
        <v>0</v>
      </c>
      <c r="H5" s="10">
        <v>12</v>
      </c>
      <c r="I5" s="10">
        <v>0</v>
      </c>
      <c r="J5" s="10">
        <v>0</v>
      </c>
      <c r="K5" s="12">
        <f t="shared" ref="K5:K11" si="0">SUM(F5:J5)</f>
        <v>12</v>
      </c>
      <c r="L5" s="11">
        <f t="shared" ref="L5:L11" si="1">K5*E5</f>
        <v>3000000</v>
      </c>
      <c r="M5" s="13" t="str">
        <f>IF(Supuestos!$B$10="","",K5/(Supuestos!$B$10*Supuestos!$B$22))</f>
        <v/>
      </c>
      <c r="N5" s="10" t="s">
        <v>97</v>
      </c>
    </row>
    <row r="6" spans="1:14" ht="61.5" customHeight="1" x14ac:dyDescent="0.35">
      <c r="A6" s="3" t="s">
        <v>3</v>
      </c>
      <c r="B6" s="3" t="s">
        <v>98</v>
      </c>
      <c r="C6" s="6" t="s">
        <v>99</v>
      </c>
      <c r="D6" s="5"/>
      <c r="E6" s="14"/>
      <c r="F6" s="15"/>
      <c r="G6" s="15"/>
      <c r="H6" s="15"/>
      <c r="I6" s="15"/>
      <c r="J6" s="15"/>
      <c r="K6" s="16">
        <f t="shared" si="0"/>
        <v>0</v>
      </c>
      <c r="L6" s="17">
        <f t="shared" si="1"/>
        <v>0</v>
      </c>
      <c r="M6" s="18" t="str">
        <f>IF(Supuestos!$B$10="","",K6/(Supuestos!$B$10*Supuestos!$B$22))</f>
        <v/>
      </c>
      <c r="N6" s="5"/>
    </row>
    <row r="7" spans="1:14" ht="61.5" customHeight="1" x14ac:dyDescent="0.35">
      <c r="A7" s="3" t="s">
        <v>5</v>
      </c>
      <c r="B7" s="3" t="s">
        <v>100</v>
      </c>
      <c r="C7" s="6" t="s">
        <v>101</v>
      </c>
      <c r="D7" s="5"/>
      <c r="E7" s="14"/>
      <c r="F7" s="15"/>
      <c r="G7" s="15"/>
      <c r="H7" s="15"/>
      <c r="I7" s="15"/>
      <c r="J7" s="15"/>
      <c r="K7" s="16">
        <f t="shared" si="0"/>
        <v>0</v>
      </c>
      <c r="L7" s="17">
        <f t="shared" si="1"/>
        <v>0</v>
      </c>
      <c r="M7" s="18" t="str">
        <f>IF(Supuestos!$B$10="","",K7/(Supuestos!$B$10*Supuestos!$B$22))</f>
        <v/>
      </c>
      <c r="N7" s="5"/>
    </row>
    <row r="8" spans="1:14" ht="61.5" customHeight="1" x14ac:dyDescent="0.35">
      <c r="A8" s="3" t="s">
        <v>7</v>
      </c>
      <c r="B8" s="3" t="s">
        <v>102</v>
      </c>
      <c r="C8" s="6" t="s">
        <v>103</v>
      </c>
      <c r="D8" s="5"/>
      <c r="E8" s="14"/>
      <c r="F8" s="15"/>
      <c r="G8" s="15"/>
      <c r="H8" s="15"/>
      <c r="I8" s="15"/>
      <c r="J8" s="15"/>
      <c r="K8" s="16">
        <f t="shared" si="0"/>
        <v>0</v>
      </c>
      <c r="L8" s="17">
        <f t="shared" si="1"/>
        <v>0</v>
      </c>
      <c r="M8" s="18" t="str">
        <f>IF(Supuestos!$B$10="","",K8/(Supuestos!$B$10*Supuestos!$B$22))</f>
        <v/>
      </c>
      <c r="N8" s="5"/>
    </row>
    <row r="9" spans="1:14" ht="61.5" customHeight="1" x14ac:dyDescent="0.35">
      <c r="A9" s="3" t="s">
        <v>9</v>
      </c>
      <c r="B9" s="5" t="s">
        <v>104</v>
      </c>
      <c r="C9" s="6"/>
      <c r="D9" s="5"/>
      <c r="E9" s="14"/>
      <c r="F9" s="15"/>
      <c r="G9" s="15"/>
      <c r="H9" s="15"/>
      <c r="I9" s="15"/>
      <c r="J9" s="15"/>
      <c r="K9" s="16">
        <f t="shared" si="0"/>
        <v>0</v>
      </c>
      <c r="L9" s="17">
        <f t="shared" si="1"/>
        <v>0</v>
      </c>
      <c r="M9" s="18" t="str">
        <f>IF(Supuestos!$B$10="","",K9/(Supuestos!$B$10*Supuestos!$B$22))</f>
        <v/>
      </c>
      <c r="N9" s="5"/>
    </row>
    <row r="10" spans="1:14" ht="61.5" customHeight="1" x14ac:dyDescent="0.35">
      <c r="A10" s="3" t="s">
        <v>11</v>
      </c>
      <c r="B10" s="5" t="s">
        <v>104</v>
      </c>
      <c r="C10" s="6"/>
      <c r="D10" s="5"/>
      <c r="E10" s="14"/>
      <c r="F10" s="15"/>
      <c r="G10" s="15"/>
      <c r="H10" s="15"/>
      <c r="I10" s="15"/>
      <c r="J10" s="15"/>
      <c r="K10" s="16">
        <f t="shared" si="0"/>
        <v>0</v>
      </c>
      <c r="L10" s="17">
        <f t="shared" si="1"/>
        <v>0</v>
      </c>
      <c r="M10" s="18" t="str">
        <f>IF(Supuestos!$B$10="","",K10/(Supuestos!$B$10*Supuestos!$B$22))</f>
        <v/>
      </c>
      <c r="N10" s="5"/>
    </row>
    <row r="11" spans="1:14" ht="61.5" customHeight="1" x14ac:dyDescent="0.35">
      <c r="A11" s="3" t="s">
        <v>13</v>
      </c>
      <c r="B11" s="5" t="s">
        <v>104</v>
      </c>
      <c r="C11" s="6"/>
      <c r="D11" s="5"/>
      <c r="E11" s="14"/>
      <c r="F11" s="15"/>
      <c r="G11" s="15"/>
      <c r="H11" s="15"/>
      <c r="I11" s="15"/>
      <c r="J11" s="15"/>
      <c r="K11" s="16">
        <f t="shared" si="0"/>
        <v>0</v>
      </c>
      <c r="L11" s="17">
        <f t="shared" si="1"/>
        <v>0</v>
      </c>
      <c r="M11" s="18" t="str">
        <f>IF(Supuestos!$B$10="","",K11/(Supuestos!$B$10*Supuestos!$B$22))</f>
        <v/>
      </c>
      <c r="N11" s="5"/>
    </row>
    <row r="12" spans="1:14" x14ac:dyDescent="0.35">
      <c r="A12" s="19"/>
      <c r="B12" s="19" t="s">
        <v>105</v>
      </c>
      <c r="C12" s="19"/>
      <c r="D12" s="19"/>
      <c r="E12" s="19"/>
      <c r="F12" s="20">
        <f t="shared" ref="F12:L12" si="2">SUM(F6:F11)</f>
        <v>0</v>
      </c>
      <c r="G12" s="20">
        <f t="shared" si="2"/>
        <v>0</v>
      </c>
      <c r="H12" s="20">
        <f t="shared" si="2"/>
        <v>0</v>
      </c>
      <c r="I12" s="20">
        <f t="shared" si="2"/>
        <v>0</v>
      </c>
      <c r="J12" s="20">
        <f t="shared" si="2"/>
        <v>0</v>
      </c>
      <c r="K12" s="20">
        <f t="shared" si="2"/>
        <v>0</v>
      </c>
      <c r="L12" s="21">
        <f t="shared" si="2"/>
        <v>0</v>
      </c>
      <c r="M12" s="19"/>
      <c r="N12" s="19"/>
    </row>
    <row r="14" spans="1:14" ht="45" customHeight="1" x14ac:dyDescent="0.35">
      <c r="B14" s="31" t="s">
        <v>106</v>
      </c>
      <c r="F14" s="32" t="s">
        <v>107</v>
      </c>
      <c r="G14" s="32" t="s">
        <v>108</v>
      </c>
      <c r="H14" s="32" t="s">
        <v>109</v>
      </c>
      <c r="I14" s="32" t="s">
        <v>110</v>
      </c>
      <c r="J14" s="32" t="s">
        <v>111</v>
      </c>
    </row>
    <row r="15" spans="1:14" ht="26" x14ac:dyDescent="0.35">
      <c r="B15" s="3" t="s">
        <v>112</v>
      </c>
      <c r="F15" s="17">
        <f>SUMPRODUCT($E$6:$E$11,F6:F11)</f>
        <v>0</v>
      </c>
      <c r="G15" s="17">
        <f>SUMPRODUCT($E$6:$E$11,G6:G11)</f>
        <v>0</v>
      </c>
      <c r="H15" s="17">
        <f>SUMPRODUCT($E$6:$E$11,H6:H11)</f>
        <v>0</v>
      </c>
      <c r="I15" s="17">
        <f>SUMPRODUCT($E$6:$E$11,I6:I11)</f>
        <v>0</v>
      </c>
      <c r="J15" s="17">
        <f>SUMPRODUCT($E$6:$E$11,J6:J11)</f>
        <v>0</v>
      </c>
      <c r="K15" s="22">
        <f>SUM(F15:J15)</f>
        <v>0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9"/>
  <sheetViews>
    <sheetView showGridLines="0" zoomScaleNormal="100" workbookViewId="0">
      <pane xSplit="2" ySplit="4" topLeftCell="C37" activePane="bottomRight" state="frozen"/>
      <selection pane="topRight" activeCell="C1" sqref="C1"/>
      <selection pane="bottomLeft" activeCell="A5" sqref="A5"/>
      <selection pane="bottomRight" activeCell="L40" sqref="L40"/>
    </sheetView>
  </sheetViews>
  <sheetFormatPr baseColWidth="10" defaultColWidth="8.6328125" defaultRowHeight="14.5" x14ac:dyDescent="0.35"/>
  <cols>
    <col min="1" max="1" width="7" customWidth="1"/>
    <col min="2" max="2" width="70" customWidth="1"/>
    <col min="3" max="3" width="16" customWidth="1"/>
    <col min="4" max="4" width="14" customWidth="1"/>
    <col min="5" max="5" width="13" customWidth="1"/>
    <col min="6" max="6" width="16" customWidth="1"/>
    <col min="7" max="7" width="18" customWidth="1"/>
    <col min="8" max="8" width="12" customWidth="1"/>
    <col min="9" max="9" width="50" customWidth="1"/>
  </cols>
  <sheetData>
    <row r="1" spans="1:9" ht="18" x14ac:dyDescent="0.4">
      <c r="A1" s="30" t="s">
        <v>113</v>
      </c>
    </row>
    <row r="2" spans="1:9" x14ac:dyDescent="0.35">
      <c r="A2" s="2" t="s">
        <v>114</v>
      </c>
    </row>
    <row r="4" spans="1:9" ht="42" customHeight="1" x14ac:dyDescent="0.35">
      <c r="A4" s="32" t="s">
        <v>115</v>
      </c>
      <c r="B4" s="32" t="s">
        <v>116</v>
      </c>
      <c r="C4" s="32" t="s">
        <v>117</v>
      </c>
      <c r="D4" s="32" t="s">
        <v>118</v>
      </c>
      <c r="E4" s="32" t="s">
        <v>119</v>
      </c>
      <c r="F4" s="32" t="s">
        <v>120</v>
      </c>
      <c r="G4" s="32" t="s">
        <v>90</v>
      </c>
      <c r="H4" s="32" t="s">
        <v>121</v>
      </c>
      <c r="I4" s="32" t="s">
        <v>122</v>
      </c>
    </row>
    <row r="5" spans="1:9" x14ac:dyDescent="0.35">
      <c r="A5" s="10" t="s">
        <v>93</v>
      </c>
      <c r="B5" s="10" t="s">
        <v>123</v>
      </c>
      <c r="C5" s="10" t="s">
        <v>124</v>
      </c>
      <c r="D5" s="10"/>
      <c r="E5" s="10">
        <v>24</v>
      </c>
      <c r="F5" s="11">
        <v>150000</v>
      </c>
      <c r="G5" s="11">
        <f>E5*F5</f>
        <v>3600000</v>
      </c>
      <c r="H5" s="10"/>
      <c r="I5" s="10" t="s">
        <v>97</v>
      </c>
    </row>
    <row r="6" spans="1:9" x14ac:dyDescent="0.35">
      <c r="A6" s="23" t="s">
        <v>125</v>
      </c>
      <c r="B6" s="23" t="s">
        <v>126</v>
      </c>
      <c r="C6" s="23"/>
      <c r="D6" s="23"/>
      <c r="E6" s="23"/>
      <c r="F6" s="23"/>
      <c r="G6" s="23"/>
      <c r="H6" s="23"/>
      <c r="I6" s="23"/>
    </row>
    <row r="7" spans="1:9" ht="30" customHeight="1" x14ac:dyDescent="0.35">
      <c r="A7" s="3" t="s">
        <v>127</v>
      </c>
      <c r="B7" s="4" t="s">
        <v>128</v>
      </c>
      <c r="C7" s="4" t="s">
        <v>129</v>
      </c>
      <c r="D7" s="4"/>
      <c r="E7" s="4"/>
      <c r="F7" s="4"/>
      <c r="G7" s="24">
        <f>'1_Honorarios'!L12</f>
        <v>0</v>
      </c>
      <c r="H7" s="4"/>
      <c r="I7" s="6" t="s">
        <v>130</v>
      </c>
    </row>
    <row r="8" spans="1:9" x14ac:dyDescent="0.35">
      <c r="A8" s="19"/>
      <c r="B8" s="19" t="s">
        <v>131</v>
      </c>
      <c r="C8" s="19"/>
      <c r="D8" s="19"/>
      <c r="E8" s="19"/>
      <c r="F8" s="19"/>
      <c r="G8" s="21">
        <f>SUM(G7:G7)</f>
        <v>0</v>
      </c>
      <c r="H8" s="19"/>
      <c r="I8" s="19"/>
    </row>
    <row r="10" spans="1:9" x14ac:dyDescent="0.35">
      <c r="A10" s="23" t="s">
        <v>132</v>
      </c>
      <c r="B10" s="23" t="s">
        <v>133</v>
      </c>
      <c r="C10" s="23"/>
      <c r="D10" s="23"/>
      <c r="E10" s="23"/>
      <c r="F10" s="23"/>
      <c r="G10" s="23"/>
      <c r="H10" s="23"/>
      <c r="I10" s="23"/>
    </row>
    <row r="11" spans="1:9" ht="30" customHeight="1" x14ac:dyDescent="0.35">
      <c r="A11" s="3" t="s">
        <v>134</v>
      </c>
      <c r="B11" s="4" t="s">
        <v>135</v>
      </c>
      <c r="C11" s="4" t="s">
        <v>136</v>
      </c>
      <c r="D11" s="25">
        <f>IF(Supuestos!$B$14="","",Supuestos!$B$14)</f>
        <v>10</v>
      </c>
      <c r="E11" s="26"/>
      <c r="F11" s="14"/>
      <c r="G11" s="17">
        <f t="shared" ref="G11:G21" si="0">E11*F11</f>
        <v>0</v>
      </c>
      <c r="H11" s="4" t="str">
        <f t="shared" ref="H11:H21" si="1">IF(OR(D11="",E11=""),"",IF(E11&lt;&gt;D11,"Justificar",""))</f>
        <v/>
      </c>
      <c r="I11" s="5"/>
    </row>
    <row r="12" spans="1:9" ht="30" customHeight="1" x14ac:dyDescent="0.35">
      <c r="A12" s="3" t="s">
        <v>137</v>
      </c>
      <c r="B12" s="4" t="s">
        <v>138</v>
      </c>
      <c r="C12" s="4" t="s">
        <v>136</v>
      </c>
      <c r="D12" s="25">
        <f>IF(Supuestos!$B$15="","",Supuestos!$B$15)</f>
        <v>6</v>
      </c>
      <c r="E12" s="26"/>
      <c r="F12" s="14"/>
      <c r="G12" s="17">
        <f t="shared" si="0"/>
        <v>0</v>
      </c>
      <c r="H12" s="4" t="str">
        <f t="shared" si="1"/>
        <v/>
      </c>
      <c r="I12" s="5"/>
    </row>
    <row r="13" spans="1:9" ht="30" customHeight="1" x14ac:dyDescent="0.35">
      <c r="A13" s="3" t="s">
        <v>139</v>
      </c>
      <c r="B13" s="4" t="s">
        <v>140</v>
      </c>
      <c r="C13" s="4" t="s">
        <v>136</v>
      </c>
      <c r="D13" s="25">
        <f>IF(Supuestos!$B$16="","",Supuestos!$B$16)</f>
        <v>4</v>
      </c>
      <c r="E13" s="26"/>
      <c r="F13" s="14"/>
      <c r="G13" s="17">
        <f t="shared" si="0"/>
        <v>0</v>
      </c>
      <c r="H13" s="4" t="str">
        <f t="shared" si="1"/>
        <v/>
      </c>
      <c r="I13" s="5"/>
    </row>
    <row r="14" spans="1:9" ht="30" customHeight="1" x14ac:dyDescent="0.35">
      <c r="A14" s="3" t="s">
        <v>141</v>
      </c>
      <c r="B14" s="4" t="s">
        <v>142</v>
      </c>
      <c r="C14" s="4" t="s">
        <v>136</v>
      </c>
      <c r="D14" s="25" t="str">
        <f>IF(Supuestos!$B$17="","",Supuestos!$B$17)</f>
        <v/>
      </c>
      <c r="E14" s="26"/>
      <c r="F14" s="14"/>
      <c r="G14" s="17">
        <f t="shared" si="0"/>
        <v>0</v>
      </c>
      <c r="H14" s="4" t="str">
        <f t="shared" si="1"/>
        <v/>
      </c>
      <c r="I14" s="5"/>
    </row>
    <row r="15" spans="1:9" ht="30" customHeight="1" x14ac:dyDescent="0.35">
      <c r="A15" s="3" t="s">
        <v>143</v>
      </c>
      <c r="B15" s="4" t="s">
        <v>144</v>
      </c>
      <c r="C15" s="4" t="s">
        <v>145</v>
      </c>
      <c r="D15" s="9"/>
      <c r="E15" s="26"/>
      <c r="F15" s="14"/>
      <c r="G15" s="17">
        <f t="shared" si="0"/>
        <v>0</v>
      </c>
      <c r="H15" s="4" t="str">
        <f t="shared" si="1"/>
        <v/>
      </c>
      <c r="I15" s="5"/>
    </row>
    <row r="16" spans="1:9" ht="30" customHeight="1" x14ac:dyDescent="0.35">
      <c r="A16" s="3" t="s">
        <v>146</v>
      </c>
      <c r="B16" s="4" t="s">
        <v>147</v>
      </c>
      <c r="C16" s="4" t="s">
        <v>148</v>
      </c>
      <c r="D16" s="9"/>
      <c r="E16" s="26"/>
      <c r="F16" s="14"/>
      <c r="G16" s="17">
        <f t="shared" si="0"/>
        <v>0</v>
      </c>
      <c r="H16" s="4" t="str">
        <f t="shared" si="1"/>
        <v/>
      </c>
      <c r="I16" s="5"/>
    </row>
    <row r="17" spans="1:9" ht="30" customHeight="1" x14ac:dyDescent="0.35">
      <c r="A17" s="3" t="s">
        <v>149</v>
      </c>
      <c r="B17" s="4" t="s">
        <v>150</v>
      </c>
      <c r="C17" s="4" t="s">
        <v>129</v>
      </c>
      <c r="D17" s="9"/>
      <c r="E17" s="26"/>
      <c r="F17" s="14"/>
      <c r="G17" s="17">
        <f t="shared" si="0"/>
        <v>0</v>
      </c>
      <c r="H17" s="4" t="str">
        <f t="shared" si="1"/>
        <v/>
      </c>
      <c r="I17" s="5"/>
    </row>
    <row r="18" spans="1:9" ht="30" customHeight="1" x14ac:dyDescent="0.35">
      <c r="A18" s="3" t="s">
        <v>151</v>
      </c>
      <c r="B18" s="4" t="s">
        <v>152</v>
      </c>
      <c r="C18" s="4" t="s">
        <v>129</v>
      </c>
      <c r="D18" s="9"/>
      <c r="E18" s="26"/>
      <c r="F18" s="14"/>
      <c r="G18" s="17">
        <f t="shared" si="0"/>
        <v>0</v>
      </c>
      <c r="H18" s="4" t="str">
        <f t="shared" si="1"/>
        <v/>
      </c>
      <c r="I18" s="5"/>
    </row>
    <row r="19" spans="1:9" ht="30" customHeight="1" x14ac:dyDescent="0.35">
      <c r="A19" s="3" t="s">
        <v>153</v>
      </c>
      <c r="B19" s="4" t="s">
        <v>154</v>
      </c>
      <c r="C19" s="4" t="s">
        <v>129</v>
      </c>
      <c r="D19" s="9"/>
      <c r="E19" s="26"/>
      <c r="F19" s="14"/>
      <c r="G19" s="17">
        <f t="shared" si="0"/>
        <v>0</v>
      </c>
      <c r="H19" s="4" t="str">
        <f t="shared" si="1"/>
        <v/>
      </c>
      <c r="I19" s="5"/>
    </row>
    <row r="20" spans="1:9" ht="30" customHeight="1" x14ac:dyDescent="0.35">
      <c r="A20" s="3" t="s">
        <v>155</v>
      </c>
      <c r="B20" s="5" t="s">
        <v>156</v>
      </c>
      <c r="C20" s="5"/>
      <c r="D20" s="9"/>
      <c r="E20" s="26"/>
      <c r="F20" s="14"/>
      <c r="G20" s="17">
        <f t="shared" si="0"/>
        <v>0</v>
      </c>
      <c r="H20" s="4" t="str">
        <f t="shared" si="1"/>
        <v/>
      </c>
      <c r="I20" s="5"/>
    </row>
    <row r="21" spans="1:9" ht="30" customHeight="1" x14ac:dyDescent="0.35">
      <c r="A21" s="3" t="s">
        <v>157</v>
      </c>
      <c r="B21" s="5" t="s">
        <v>156</v>
      </c>
      <c r="C21" s="5"/>
      <c r="D21" s="9"/>
      <c r="E21" s="26"/>
      <c r="F21" s="14"/>
      <c r="G21" s="17">
        <f t="shared" si="0"/>
        <v>0</v>
      </c>
      <c r="H21" s="4" t="str">
        <f t="shared" si="1"/>
        <v/>
      </c>
      <c r="I21" s="5"/>
    </row>
    <row r="22" spans="1:9" x14ac:dyDescent="0.35">
      <c r="A22" s="19"/>
      <c r="B22" s="19" t="s">
        <v>158</v>
      </c>
      <c r="C22" s="19"/>
      <c r="D22" s="19"/>
      <c r="E22" s="19"/>
      <c r="F22" s="19"/>
      <c r="G22" s="21">
        <f>SUM(G11:G21)</f>
        <v>0</v>
      </c>
      <c r="H22" s="19"/>
      <c r="I22" s="19"/>
    </row>
    <row r="24" spans="1:9" x14ac:dyDescent="0.35">
      <c r="A24" s="23" t="s">
        <v>159</v>
      </c>
      <c r="B24" s="23" t="s">
        <v>160</v>
      </c>
      <c r="C24" s="23"/>
      <c r="D24" s="23"/>
      <c r="E24" s="23"/>
      <c r="F24" s="23"/>
      <c r="G24" s="23"/>
      <c r="H24" s="23"/>
      <c r="I24" s="23"/>
    </row>
    <row r="25" spans="1:9" ht="30" customHeight="1" x14ac:dyDescent="0.35">
      <c r="A25" s="3" t="s">
        <v>161</v>
      </c>
      <c r="B25" s="4" t="s">
        <v>162</v>
      </c>
      <c r="C25" s="4" t="s">
        <v>163</v>
      </c>
      <c r="D25" s="9"/>
      <c r="E25" s="26"/>
      <c r="F25" s="14"/>
      <c r="G25" s="17">
        <f t="shared" ref="G25:G32" si="2">E25*F25</f>
        <v>0</v>
      </c>
      <c r="H25" s="4" t="str">
        <f t="shared" ref="H25:H32" si="3">IF(OR(D25="",E25=""),"",IF(E25&lt;&gt;D25,"Justificar",""))</f>
        <v/>
      </c>
      <c r="I25" s="5"/>
    </row>
    <row r="26" spans="1:9" ht="30" customHeight="1" x14ac:dyDescent="0.35">
      <c r="A26" s="3" t="s">
        <v>164</v>
      </c>
      <c r="B26" s="4" t="s">
        <v>165</v>
      </c>
      <c r="C26" s="4" t="s">
        <v>166</v>
      </c>
      <c r="D26" s="9"/>
      <c r="E26" s="26"/>
      <c r="F26" s="14"/>
      <c r="G26" s="17">
        <f t="shared" si="2"/>
        <v>0</v>
      </c>
      <c r="H26" s="4" t="str">
        <f t="shared" si="3"/>
        <v/>
      </c>
      <c r="I26" s="5"/>
    </row>
    <row r="27" spans="1:9" ht="30" customHeight="1" x14ac:dyDescent="0.35">
      <c r="A27" s="3" t="s">
        <v>167</v>
      </c>
      <c r="B27" s="4" t="s">
        <v>168</v>
      </c>
      <c r="C27" s="4" t="s">
        <v>124</v>
      </c>
      <c r="D27" s="9"/>
      <c r="E27" s="26"/>
      <c r="F27" s="14"/>
      <c r="G27" s="17">
        <f t="shared" si="2"/>
        <v>0</v>
      </c>
      <c r="H27" s="4" t="str">
        <f t="shared" si="3"/>
        <v/>
      </c>
      <c r="I27" s="5"/>
    </row>
    <row r="28" spans="1:9" ht="30" customHeight="1" x14ac:dyDescent="0.35">
      <c r="A28" s="3" t="s">
        <v>169</v>
      </c>
      <c r="B28" s="4" t="s">
        <v>170</v>
      </c>
      <c r="C28" s="4" t="s">
        <v>171</v>
      </c>
      <c r="D28" s="9"/>
      <c r="E28" s="26"/>
      <c r="F28" s="14"/>
      <c r="G28" s="17">
        <f t="shared" si="2"/>
        <v>0</v>
      </c>
      <c r="H28" s="4" t="str">
        <f t="shared" si="3"/>
        <v/>
      </c>
      <c r="I28" s="5"/>
    </row>
    <row r="29" spans="1:9" ht="30" customHeight="1" x14ac:dyDescent="0.35">
      <c r="A29" s="3" t="s">
        <v>172</v>
      </c>
      <c r="B29" s="4" t="s">
        <v>173</v>
      </c>
      <c r="C29" s="4" t="s">
        <v>129</v>
      </c>
      <c r="D29" s="9"/>
      <c r="E29" s="26"/>
      <c r="F29" s="14"/>
      <c r="G29" s="17">
        <f t="shared" si="2"/>
        <v>0</v>
      </c>
      <c r="H29" s="4" t="str">
        <f t="shared" si="3"/>
        <v/>
      </c>
      <c r="I29" s="5"/>
    </row>
    <row r="30" spans="1:9" ht="30" customHeight="1" x14ac:dyDescent="0.35">
      <c r="A30" s="3" t="s">
        <v>174</v>
      </c>
      <c r="B30" s="4" t="s">
        <v>175</v>
      </c>
      <c r="C30" s="4" t="s">
        <v>129</v>
      </c>
      <c r="D30" s="9"/>
      <c r="E30" s="26"/>
      <c r="F30" s="14"/>
      <c r="G30" s="17">
        <f t="shared" si="2"/>
        <v>0</v>
      </c>
      <c r="H30" s="4" t="str">
        <f t="shared" si="3"/>
        <v/>
      </c>
      <c r="I30" s="5"/>
    </row>
    <row r="31" spans="1:9" ht="30" customHeight="1" x14ac:dyDescent="0.35">
      <c r="A31" s="3" t="s">
        <v>176</v>
      </c>
      <c r="B31" s="5" t="s">
        <v>156</v>
      </c>
      <c r="C31" s="5"/>
      <c r="D31" s="9"/>
      <c r="E31" s="26"/>
      <c r="F31" s="14"/>
      <c r="G31" s="17">
        <f t="shared" si="2"/>
        <v>0</v>
      </c>
      <c r="H31" s="4" t="str">
        <f t="shared" si="3"/>
        <v/>
      </c>
      <c r="I31" s="5"/>
    </row>
    <row r="32" spans="1:9" ht="30" customHeight="1" x14ac:dyDescent="0.35">
      <c r="A32" s="3" t="s">
        <v>177</v>
      </c>
      <c r="B32" s="5" t="s">
        <v>156</v>
      </c>
      <c r="C32" s="5"/>
      <c r="D32" s="9"/>
      <c r="E32" s="26"/>
      <c r="F32" s="14"/>
      <c r="G32" s="17">
        <f t="shared" si="2"/>
        <v>0</v>
      </c>
      <c r="H32" s="4" t="str">
        <f t="shared" si="3"/>
        <v/>
      </c>
      <c r="I32" s="5"/>
    </row>
    <row r="33" spans="1:9" x14ac:dyDescent="0.35">
      <c r="A33" s="19"/>
      <c r="B33" s="19" t="s">
        <v>178</v>
      </c>
      <c r="C33" s="19"/>
      <c r="D33" s="19"/>
      <c r="E33" s="19"/>
      <c r="F33" s="19"/>
      <c r="G33" s="21">
        <f>SUM(G25:G32)</f>
        <v>0</v>
      </c>
      <c r="H33" s="19"/>
      <c r="I33" s="19"/>
    </row>
    <row r="35" spans="1:9" x14ac:dyDescent="0.35">
      <c r="A35" s="23" t="s">
        <v>179</v>
      </c>
      <c r="B35" s="23" t="s">
        <v>180</v>
      </c>
      <c r="C35" s="23"/>
      <c r="D35" s="23"/>
      <c r="E35" s="23"/>
      <c r="F35" s="23"/>
      <c r="G35" s="23"/>
      <c r="H35" s="23"/>
      <c r="I35" s="23"/>
    </row>
    <row r="36" spans="1:9" ht="30" customHeight="1" x14ac:dyDescent="0.35">
      <c r="A36" s="3" t="s">
        <v>181</v>
      </c>
      <c r="B36" s="4" t="s">
        <v>182</v>
      </c>
      <c r="C36" s="4" t="s">
        <v>183</v>
      </c>
      <c r="D36" s="9"/>
      <c r="E36" s="26"/>
      <c r="F36" s="14"/>
      <c r="G36" s="17">
        <f t="shared" ref="G36:G41" si="4">E36*F36</f>
        <v>0</v>
      </c>
      <c r="H36" s="4" t="str">
        <f t="shared" ref="H36:H41" si="5">IF(OR(D36="",E36=""),"",IF(E36&lt;&gt;D36,"Justificar",""))</f>
        <v/>
      </c>
      <c r="I36" s="5"/>
    </row>
    <row r="37" spans="1:9" ht="30" customHeight="1" x14ac:dyDescent="0.35">
      <c r="A37" s="3" t="s">
        <v>184</v>
      </c>
      <c r="B37" s="4" t="s">
        <v>185</v>
      </c>
      <c r="C37" s="4" t="s">
        <v>186</v>
      </c>
      <c r="D37" s="9"/>
      <c r="E37" s="26"/>
      <c r="F37" s="14"/>
      <c r="G37" s="17">
        <f t="shared" si="4"/>
        <v>0</v>
      </c>
      <c r="H37" s="4" t="str">
        <f t="shared" si="5"/>
        <v/>
      </c>
      <c r="I37" s="5"/>
    </row>
    <row r="38" spans="1:9" ht="30" customHeight="1" x14ac:dyDescent="0.35">
      <c r="A38" s="3" t="s">
        <v>187</v>
      </c>
      <c r="B38" s="4" t="s">
        <v>188</v>
      </c>
      <c r="C38" s="4" t="s">
        <v>189</v>
      </c>
      <c r="D38" s="9"/>
      <c r="E38" s="26"/>
      <c r="F38" s="14"/>
      <c r="G38" s="17">
        <f t="shared" si="4"/>
        <v>0</v>
      </c>
      <c r="H38" s="4" t="str">
        <f t="shared" si="5"/>
        <v/>
      </c>
      <c r="I38" s="5"/>
    </row>
    <row r="39" spans="1:9" ht="30" customHeight="1" x14ac:dyDescent="0.35">
      <c r="A39" s="3" t="s">
        <v>190</v>
      </c>
      <c r="B39" s="4" t="s">
        <v>191</v>
      </c>
      <c r="C39" s="4" t="s">
        <v>129</v>
      </c>
      <c r="D39" s="9"/>
      <c r="E39" s="26"/>
      <c r="F39" s="14"/>
      <c r="G39" s="17">
        <f t="shared" si="4"/>
        <v>0</v>
      </c>
      <c r="H39" s="4" t="str">
        <f t="shared" si="5"/>
        <v/>
      </c>
      <c r="I39" s="5"/>
    </row>
    <row r="40" spans="1:9" ht="30" customHeight="1" x14ac:dyDescent="0.35">
      <c r="A40" s="3" t="s">
        <v>192</v>
      </c>
      <c r="B40" s="4" t="s">
        <v>193</v>
      </c>
      <c r="C40" s="4" t="s">
        <v>129</v>
      </c>
      <c r="D40" s="9"/>
      <c r="E40" s="26"/>
      <c r="F40" s="14"/>
      <c r="G40" s="17">
        <f t="shared" si="4"/>
        <v>0</v>
      </c>
      <c r="H40" s="4" t="str">
        <f t="shared" si="5"/>
        <v/>
      </c>
      <c r="I40" s="5"/>
    </row>
    <row r="41" spans="1:9" ht="30" customHeight="1" x14ac:dyDescent="0.35">
      <c r="A41" s="3" t="s">
        <v>194</v>
      </c>
      <c r="B41" s="5" t="s">
        <v>156</v>
      </c>
      <c r="C41" s="5"/>
      <c r="D41" s="9"/>
      <c r="E41" s="26"/>
      <c r="F41" s="14"/>
      <c r="G41" s="17">
        <f t="shared" si="4"/>
        <v>0</v>
      </c>
      <c r="H41" s="4" t="str">
        <f t="shared" si="5"/>
        <v/>
      </c>
      <c r="I41" s="5"/>
    </row>
    <row r="42" spans="1:9" x14ac:dyDescent="0.35">
      <c r="A42" s="19"/>
      <c r="B42" s="19" t="s">
        <v>195</v>
      </c>
      <c r="C42" s="19"/>
      <c r="D42" s="19"/>
      <c r="E42" s="19"/>
      <c r="F42" s="19"/>
      <c r="G42" s="21">
        <f>SUM(G36:G41)</f>
        <v>0</v>
      </c>
      <c r="H42" s="19"/>
      <c r="I42" s="19"/>
    </row>
    <row r="44" spans="1:9" x14ac:dyDescent="0.35">
      <c r="A44" s="23" t="s">
        <v>196</v>
      </c>
      <c r="B44" s="23" t="s">
        <v>197</v>
      </c>
      <c r="C44" s="23"/>
      <c r="D44" s="23"/>
      <c r="E44" s="23"/>
      <c r="F44" s="23"/>
      <c r="G44" s="23"/>
      <c r="H44" s="23"/>
      <c r="I44" s="23"/>
    </row>
    <row r="45" spans="1:9" ht="30" customHeight="1" x14ac:dyDescent="0.35">
      <c r="A45" s="3" t="s">
        <v>198</v>
      </c>
      <c r="B45" s="4" t="s">
        <v>199</v>
      </c>
      <c r="C45" s="4" t="s">
        <v>200</v>
      </c>
      <c r="D45" s="25">
        <f>IF(Supuestos!$B$19="","",Supuestos!$B$19)</f>
        <v>4</v>
      </c>
      <c r="E45" s="26"/>
      <c r="F45" s="14"/>
      <c r="G45" s="17">
        <f>E45*F45</f>
        <v>0</v>
      </c>
      <c r="H45" s="4" t="str">
        <f>IF(OR(D45="",E45=""),"",IF(E45&lt;&gt;D45,"Justificar",""))</f>
        <v/>
      </c>
      <c r="I45" s="5"/>
    </row>
    <row r="46" spans="1:9" ht="30" customHeight="1" x14ac:dyDescent="0.35">
      <c r="A46" s="3" t="s">
        <v>201</v>
      </c>
      <c r="B46" s="4" t="s">
        <v>202</v>
      </c>
      <c r="C46" s="4" t="s">
        <v>200</v>
      </c>
      <c r="D46" s="25">
        <f>IF(Supuestos!$B$19="","",Supuestos!$B$19)</f>
        <v>4</v>
      </c>
      <c r="E46" s="26"/>
      <c r="F46" s="14"/>
      <c r="G46" s="17">
        <f>E46*F46</f>
        <v>0</v>
      </c>
      <c r="H46" s="4" t="str">
        <f>IF(OR(D46="",E46=""),"",IF(E46&lt;&gt;D46,"Justificar",""))</f>
        <v/>
      </c>
      <c r="I46" s="5"/>
    </row>
    <row r="47" spans="1:9" ht="30" customHeight="1" x14ac:dyDescent="0.35">
      <c r="A47" s="3" t="s">
        <v>203</v>
      </c>
      <c r="B47" s="4" t="s">
        <v>204</v>
      </c>
      <c r="C47" s="4" t="s">
        <v>205</v>
      </c>
      <c r="D47" s="25">
        <f>IF(Supuestos!$B$20="","",Supuestos!$B$20)</f>
        <v>1</v>
      </c>
      <c r="E47" s="26"/>
      <c r="F47" s="14"/>
      <c r="G47" s="17">
        <f>E47*F47</f>
        <v>0</v>
      </c>
      <c r="H47" s="4" t="str">
        <f>IF(OR(D47="",E47=""),"",IF(E47&lt;&gt;D47,"Justificar",""))</f>
        <v/>
      </c>
      <c r="I47" s="5"/>
    </row>
    <row r="48" spans="1:9" ht="30" customHeight="1" x14ac:dyDescent="0.35">
      <c r="A48" s="3" t="s">
        <v>206</v>
      </c>
      <c r="B48" s="4" t="s">
        <v>207</v>
      </c>
      <c r="C48" s="4" t="s">
        <v>129</v>
      </c>
      <c r="D48" s="9"/>
      <c r="E48" s="26"/>
      <c r="F48" s="14"/>
      <c r="G48" s="17">
        <f>E48*F48</f>
        <v>0</v>
      </c>
      <c r="H48" s="4" t="str">
        <f>IF(OR(D48="",E48=""),"",IF(E48&lt;&gt;D48,"Justificar",""))</f>
        <v/>
      </c>
      <c r="I48" s="5"/>
    </row>
    <row r="49" spans="1:9" ht="30" customHeight="1" x14ac:dyDescent="0.35">
      <c r="A49" s="3" t="s">
        <v>208</v>
      </c>
      <c r="B49" s="5" t="s">
        <v>156</v>
      </c>
      <c r="C49" s="5"/>
      <c r="D49" s="9"/>
      <c r="E49" s="26"/>
      <c r="F49" s="14"/>
      <c r="G49" s="17">
        <f>E49*F49</f>
        <v>0</v>
      </c>
      <c r="H49" s="4" t="str">
        <f>IF(OR(D49="",E49=""),"",IF(E49&lt;&gt;D49,"Justificar",""))</f>
        <v/>
      </c>
      <c r="I49" s="5"/>
    </row>
    <row r="50" spans="1:9" x14ac:dyDescent="0.35">
      <c r="A50" s="19"/>
      <c r="B50" s="19" t="s">
        <v>209</v>
      </c>
      <c r="C50" s="19"/>
      <c r="D50" s="19"/>
      <c r="E50" s="19"/>
      <c r="F50" s="19"/>
      <c r="G50" s="21">
        <f>SUM(G45:G49)</f>
        <v>0</v>
      </c>
      <c r="H50" s="19"/>
      <c r="I50" s="19"/>
    </row>
    <row r="52" spans="1:9" x14ac:dyDescent="0.35">
      <c r="A52" s="23" t="s">
        <v>210</v>
      </c>
      <c r="B52" s="23" t="s">
        <v>211</v>
      </c>
      <c r="C52" s="23"/>
      <c r="D52" s="23"/>
      <c r="E52" s="23"/>
      <c r="F52" s="23"/>
      <c r="G52" s="23"/>
      <c r="H52" s="23"/>
      <c r="I52" s="23"/>
    </row>
    <row r="53" spans="1:9" ht="30" customHeight="1" x14ac:dyDescent="0.35">
      <c r="A53" s="3" t="s">
        <v>212</v>
      </c>
      <c r="B53" s="4" t="s">
        <v>213</v>
      </c>
      <c r="C53" s="4" t="s">
        <v>129</v>
      </c>
      <c r="D53" s="9"/>
      <c r="E53" s="26"/>
      <c r="F53" s="14"/>
      <c r="G53" s="17">
        <f>E53*F53</f>
        <v>0</v>
      </c>
      <c r="H53" s="4" t="str">
        <f>IF(OR(D53="",E53=""),"",IF(E53&lt;&gt;D53,"Justificar",""))</f>
        <v/>
      </c>
      <c r="I53" s="5"/>
    </row>
    <row r="54" spans="1:9" ht="30" customHeight="1" x14ac:dyDescent="0.35">
      <c r="A54" s="3" t="s">
        <v>214</v>
      </c>
      <c r="B54" s="4" t="s">
        <v>215</v>
      </c>
      <c r="C54" s="4" t="s">
        <v>129</v>
      </c>
      <c r="D54" s="9"/>
      <c r="E54" s="26"/>
      <c r="F54" s="14"/>
      <c r="G54" s="17">
        <f>E54*F54</f>
        <v>0</v>
      </c>
      <c r="H54" s="4" t="str">
        <f>IF(OR(D54="",E54=""),"",IF(E54&lt;&gt;D54,"Justificar",""))</f>
        <v/>
      </c>
      <c r="I54" s="5"/>
    </row>
    <row r="55" spans="1:9" ht="30" customHeight="1" x14ac:dyDescent="0.35">
      <c r="A55" s="3" t="s">
        <v>216</v>
      </c>
      <c r="B55" s="4" t="s">
        <v>217</v>
      </c>
      <c r="C55" s="4" t="s">
        <v>129</v>
      </c>
      <c r="D55" s="9"/>
      <c r="E55" s="26"/>
      <c r="F55" s="14"/>
      <c r="G55" s="17">
        <f>E55*F55</f>
        <v>0</v>
      </c>
      <c r="H55" s="4" t="str">
        <f>IF(OR(D55="",E55=""),"",IF(E55&lt;&gt;D55,"Justificar",""))</f>
        <v/>
      </c>
      <c r="I55" s="5"/>
    </row>
    <row r="56" spans="1:9" ht="30" customHeight="1" x14ac:dyDescent="0.35">
      <c r="A56" s="3" t="s">
        <v>218</v>
      </c>
      <c r="B56" s="5" t="s">
        <v>219</v>
      </c>
      <c r="C56" s="5"/>
      <c r="D56" s="9"/>
      <c r="E56" s="26"/>
      <c r="F56" s="14"/>
      <c r="G56" s="17">
        <f>E56*F56</f>
        <v>0</v>
      </c>
      <c r="H56" s="4" t="str">
        <f>IF(OR(D56="",E56=""),"",IF(E56&lt;&gt;D56,"Justificar",""))</f>
        <v/>
      </c>
      <c r="I56" s="5"/>
    </row>
    <row r="57" spans="1:9" x14ac:dyDescent="0.35">
      <c r="A57" s="19"/>
      <c r="B57" s="19" t="s">
        <v>220</v>
      </c>
      <c r="C57" s="19"/>
      <c r="D57" s="19"/>
      <c r="E57" s="19"/>
      <c r="F57" s="19"/>
      <c r="G57" s="21">
        <f>SUM(G53:G56)</f>
        <v>0</v>
      </c>
      <c r="H57" s="19"/>
      <c r="I57" s="19"/>
    </row>
    <row r="59" spans="1:9" x14ac:dyDescent="0.35">
      <c r="B59" s="19" t="s">
        <v>221</v>
      </c>
      <c r="G59" s="21">
        <f>G8+G22+G33+G42+G50+G57</f>
        <v>0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3"/>
  <sheetViews>
    <sheetView showGridLines="0" zoomScaleNormal="100" workbookViewId="0">
      <selection activeCell="I14" sqref="I14"/>
    </sheetView>
  </sheetViews>
  <sheetFormatPr baseColWidth="10" defaultColWidth="8.6328125" defaultRowHeight="14.5" x14ac:dyDescent="0.35"/>
  <cols>
    <col min="1" max="1" width="70" customWidth="1"/>
    <col min="2" max="2" width="26" customWidth="1"/>
    <col min="3" max="3" width="62" customWidth="1"/>
  </cols>
  <sheetData>
    <row r="1" spans="1:3" ht="18" x14ac:dyDescent="0.4">
      <c r="A1" s="30" t="s">
        <v>222</v>
      </c>
    </row>
    <row r="2" spans="1:3" x14ac:dyDescent="0.35">
      <c r="A2" s="2" t="s">
        <v>223</v>
      </c>
    </row>
    <row r="3" spans="1:3" x14ac:dyDescent="0.35">
      <c r="A3" s="32" t="s">
        <v>116</v>
      </c>
      <c r="B3" s="32" t="s">
        <v>224</v>
      </c>
      <c r="C3" s="32" t="s">
        <v>225</v>
      </c>
    </row>
    <row r="4" spans="1:3" x14ac:dyDescent="0.35">
      <c r="A4" s="4" t="s">
        <v>226</v>
      </c>
      <c r="B4" s="24">
        <f>'2_Presupuesto'!G8</f>
        <v>0</v>
      </c>
      <c r="C4" s="18">
        <f t="shared" ref="C4:C9" si="0">IF($B$10=0,0,B4/$B$10)</f>
        <v>0</v>
      </c>
    </row>
    <row r="5" spans="1:3" x14ac:dyDescent="0.35">
      <c r="A5" s="4" t="s">
        <v>227</v>
      </c>
      <c r="B5" s="24">
        <f>'2_Presupuesto'!G22</f>
        <v>0</v>
      </c>
      <c r="C5" s="18">
        <f t="shared" si="0"/>
        <v>0</v>
      </c>
    </row>
    <row r="6" spans="1:3" x14ac:dyDescent="0.35">
      <c r="A6" s="4" t="s">
        <v>228</v>
      </c>
      <c r="B6" s="24">
        <f>'2_Presupuesto'!G33</f>
        <v>0</v>
      </c>
      <c r="C6" s="18">
        <f t="shared" si="0"/>
        <v>0</v>
      </c>
    </row>
    <row r="7" spans="1:3" x14ac:dyDescent="0.35">
      <c r="A7" s="4" t="s">
        <v>229</v>
      </c>
      <c r="B7" s="24">
        <f>'2_Presupuesto'!G42</f>
        <v>0</v>
      </c>
      <c r="C7" s="18">
        <f t="shared" si="0"/>
        <v>0</v>
      </c>
    </row>
    <row r="8" spans="1:3" x14ac:dyDescent="0.35">
      <c r="A8" s="4" t="s">
        <v>230</v>
      </c>
      <c r="B8" s="24">
        <f>'2_Presupuesto'!G50</f>
        <v>0</v>
      </c>
      <c r="C8" s="18">
        <f t="shared" si="0"/>
        <v>0</v>
      </c>
    </row>
    <row r="9" spans="1:3" x14ac:dyDescent="0.35">
      <c r="A9" s="4" t="s">
        <v>231</v>
      </c>
      <c r="B9" s="24">
        <f>'2_Presupuesto'!G57</f>
        <v>0</v>
      </c>
      <c r="C9" s="18">
        <f t="shared" si="0"/>
        <v>0</v>
      </c>
    </row>
    <row r="10" spans="1:3" x14ac:dyDescent="0.35">
      <c r="A10" s="19" t="s">
        <v>232</v>
      </c>
      <c r="B10" s="21">
        <f>SUM(B4:B9)</f>
        <v>0</v>
      </c>
      <c r="C10" s="27">
        <f>SUM(C4:C9)</f>
        <v>0</v>
      </c>
    </row>
    <row r="11" spans="1:3" x14ac:dyDescent="0.35">
      <c r="A11" s="4" t="s">
        <v>233</v>
      </c>
      <c r="B11" s="14"/>
      <c r="C11" s="4"/>
    </row>
    <row r="12" spans="1:3" x14ac:dyDescent="0.35">
      <c r="A12" s="4" t="s">
        <v>234</v>
      </c>
      <c r="B12" s="17">
        <f>IF(Supuestos!B7="Responsable de IVA",B10*Supuestos!B8,0)</f>
        <v>0</v>
      </c>
      <c r="C12" s="6" t="str">
        <f>IF(Supuestos!B7="Responsable de IVA","IVA "&amp;TEXT(Supuestos!B8,"0%"),"No aplica / exento")</f>
        <v>IVA 19%</v>
      </c>
    </row>
    <row r="13" spans="1:3" x14ac:dyDescent="0.35">
      <c r="A13" s="19" t="s">
        <v>235</v>
      </c>
      <c r="B13" s="21">
        <f>B10+B11+B12</f>
        <v>0</v>
      </c>
      <c r="C13" s="19"/>
    </row>
    <row r="15" spans="1:3" x14ac:dyDescent="0.35">
      <c r="A15" s="28" t="s">
        <v>236</v>
      </c>
    </row>
    <row r="16" spans="1:3" x14ac:dyDescent="0.35">
      <c r="A16" s="32" t="s">
        <v>237</v>
      </c>
      <c r="B16" s="32" t="s">
        <v>224</v>
      </c>
      <c r="C16" s="32" t="s">
        <v>238</v>
      </c>
    </row>
    <row r="17" spans="1:3" x14ac:dyDescent="0.35">
      <c r="A17" s="4" t="s">
        <v>239</v>
      </c>
      <c r="B17" s="17">
        <f>ROUND(B13*Supuestos!B23,0)</f>
        <v>0</v>
      </c>
      <c r="C17" s="6" t="s">
        <v>240</v>
      </c>
    </row>
    <row r="18" spans="1:3" x14ac:dyDescent="0.35">
      <c r="A18" s="4" t="s">
        <v>241</v>
      </c>
      <c r="B18" s="17">
        <f>B13-B17</f>
        <v>0</v>
      </c>
      <c r="C18" s="6" t="s">
        <v>242</v>
      </c>
    </row>
    <row r="20" spans="1:3" x14ac:dyDescent="0.35">
      <c r="A20" s="28" t="s">
        <v>243</v>
      </c>
    </row>
    <row r="21" spans="1:3" x14ac:dyDescent="0.35">
      <c r="A21" s="4" t="s">
        <v>244</v>
      </c>
      <c r="B21" s="18">
        <f>IF(B10=0,0,B4/B10)</f>
        <v>0</v>
      </c>
    </row>
    <row r="22" spans="1:3" x14ac:dyDescent="0.35">
      <c r="A22" s="4" t="s">
        <v>245</v>
      </c>
      <c r="B22" s="18">
        <f>IF(B10-'2_Presupuesto'!G54=0,0,'2_Presupuesto'!G54/(B10-'2_Presupuesto'!G54))</f>
        <v>0</v>
      </c>
    </row>
    <row r="24" spans="1:3" x14ac:dyDescent="0.35">
      <c r="A24" s="28" t="s">
        <v>246</v>
      </c>
    </row>
    <row r="25" spans="1:3" x14ac:dyDescent="0.35">
      <c r="A25" s="32" t="s">
        <v>247</v>
      </c>
      <c r="B25" s="32" t="s">
        <v>248</v>
      </c>
    </row>
    <row r="26" spans="1:3" x14ac:dyDescent="0.35">
      <c r="A26" s="4" t="s">
        <v>249</v>
      </c>
      <c r="B26" s="29" t="str">
        <f>IF(Supuestos!B9="COP","OK","REVISAR")</f>
        <v>OK</v>
      </c>
    </row>
    <row r="27" spans="1:3" x14ac:dyDescent="0.35">
      <c r="A27" s="4" t="s">
        <v>250</v>
      </c>
      <c r="B27" s="29" t="str">
        <f>IF(AND(COUNTA(Supuestos!B4:B8)=5,Supuestos!B10&lt;&gt;""),"OK","REVISAR")</f>
        <v>REVISAR</v>
      </c>
    </row>
    <row r="28" spans="1:3" x14ac:dyDescent="0.35">
      <c r="A28" s="4" t="s">
        <v>251</v>
      </c>
      <c r="B28" s="29" t="str">
        <f>IF(AND('1_Honorarios'!E6&gt;0,'1_Honorarios'!K6&gt;0),"OK","REVISAR")</f>
        <v>REVISAR</v>
      </c>
    </row>
    <row r="29" spans="1:3" x14ac:dyDescent="0.35">
      <c r="A29" s="4" t="s">
        <v>252</v>
      </c>
      <c r="B29" s="29" t="str">
        <f>IF(AND('1_Honorarios'!E7&gt;0,'1_Honorarios'!K7&gt;0),"OK","REVISAR")</f>
        <v>REVISAR</v>
      </c>
    </row>
    <row r="30" spans="1:3" x14ac:dyDescent="0.35">
      <c r="A30" s="4" t="s">
        <v>102</v>
      </c>
      <c r="B30" s="29" t="str">
        <f>IF('1_Honorarios'!K8&gt;0,"Incluido","No incluido (opcional)")</f>
        <v>No incluido (opcional)</v>
      </c>
    </row>
    <row r="31" spans="1:3" x14ac:dyDescent="0.35">
      <c r="A31" s="4" t="s">
        <v>253</v>
      </c>
      <c r="B31" s="29" t="str">
        <f>IF(OR(Supuestos!B21="",Supuestos!B10=""),"Pendiente de definir",IF(Supuestos!B10&lt;=Supuestos!B21,"OK","REVISAR"))</f>
        <v>Pendiente de definir</v>
      </c>
    </row>
    <row r="32" spans="1:3" x14ac:dyDescent="0.35">
      <c r="A32" s="4" t="s">
        <v>254</v>
      </c>
      <c r="B32" s="29" t="str">
        <f>IF(SUMPRODUCT(('2_Presupuesto'!H6:H59="Justificar")*('2_Presupuesto'!I6:I59=""))=0,"OK","REVISAR")</f>
        <v>OK</v>
      </c>
    </row>
    <row r="33" spans="1:2" x14ac:dyDescent="0.35">
      <c r="A33" s="4" t="s">
        <v>255</v>
      </c>
      <c r="B33" s="29" t="str">
        <f>IF(B10&gt;0,"OK","REVISAR")</f>
        <v>REVISAR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Supuestos</vt:lpstr>
      <vt:lpstr>1_Honorarios</vt:lpstr>
      <vt:lpstr>2_Presupuesto</vt:lpstr>
      <vt:lpstr>3_Resumen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Peñaloza, Victor</cp:lastModifiedBy>
  <cp:revision>0</cp:revision>
  <dcterms:created xsi:type="dcterms:W3CDTF">2026-10-29T14:04:55Z</dcterms:created>
  <dcterms:modified xsi:type="dcterms:W3CDTF">2026-10-29T15:48:32Z</dcterms:modified>
  <dc:language>en-US</dc:language>
</cp:coreProperties>
</file>